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P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P01 Pol'!$A$1:$S$105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8" i="11" l="1"/>
  <c r="F41" i="1" s="1"/>
  <c r="BA86" i="11"/>
  <c r="BA78" i="11"/>
  <c r="BA70" i="11"/>
  <c r="BA64" i="11"/>
  <c r="BA63" i="11"/>
  <c r="BA62" i="11"/>
  <c r="BA61" i="11"/>
  <c r="BA60" i="11"/>
  <c r="BA58" i="11"/>
  <c r="BA49" i="11"/>
  <c r="BA48" i="11"/>
  <c r="BA47" i="11"/>
  <c r="BA46" i="11"/>
  <c r="BA45" i="11"/>
  <c r="BA44" i="11"/>
  <c r="BA41" i="11"/>
  <c r="BA36" i="11"/>
  <c r="BA33" i="11"/>
  <c r="BA30" i="11"/>
  <c r="BA29" i="11"/>
  <c r="BA23" i="11"/>
  <c r="BA20" i="11"/>
  <c r="BA16" i="11"/>
  <c r="G8" i="11"/>
  <c r="I8" i="11"/>
  <c r="K8" i="11"/>
  <c r="M8" i="11"/>
  <c r="O8" i="11"/>
  <c r="Q8" i="11"/>
  <c r="Q7" i="11" s="1"/>
  <c r="G10" i="11"/>
  <c r="M10" i="11" s="1"/>
  <c r="I10" i="11"/>
  <c r="K10" i="11"/>
  <c r="O10" i="11"/>
  <c r="O7" i="11" s="1"/>
  <c r="Q10" i="11"/>
  <c r="G13" i="11"/>
  <c r="M13" i="11" s="1"/>
  <c r="I13" i="11"/>
  <c r="K13" i="11"/>
  <c r="O13" i="11"/>
  <c r="Q13" i="11"/>
  <c r="G15" i="11"/>
  <c r="M15" i="11" s="1"/>
  <c r="I15" i="11"/>
  <c r="K15" i="11"/>
  <c r="O15" i="11"/>
  <c r="Q15" i="11"/>
  <c r="G18" i="11"/>
  <c r="M18" i="11" s="1"/>
  <c r="I18" i="11"/>
  <c r="K18" i="11"/>
  <c r="O18" i="11"/>
  <c r="Q18" i="11"/>
  <c r="G19" i="11"/>
  <c r="I19" i="11"/>
  <c r="K19" i="11"/>
  <c r="M19" i="11"/>
  <c r="O19" i="11"/>
  <c r="Q19" i="11"/>
  <c r="G22" i="11"/>
  <c r="I22" i="11"/>
  <c r="K22" i="11"/>
  <c r="M22" i="11"/>
  <c r="O22" i="11"/>
  <c r="Q22" i="11"/>
  <c r="G24" i="11"/>
  <c r="I24" i="11"/>
  <c r="K24" i="11"/>
  <c r="M24" i="11"/>
  <c r="O24" i="11"/>
  <c r="Q24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32" i="11"/>
  <c r="M32" i="11" s="1"/>
  <c r="I32" i="11"/>
  <c r="K32" i="11"/>
  <c r="O32" i="11"/>
  <c r="Q32" i="11"/>
  <c r="G35" i="11"/>
  <c r="M35" i="11" s="1"/>
  <c r="I35" i="11"/>
  <c r="K35" i="11"/>
  <c r="O35" i="11"/>
  <c r="Q35" i="11"/>
  <c r="G38" i="11"/>
  <c r="I38" i="11"/>
  <c r="K38" i="11"/>
  <c r="M38" i="11"/>
  <c r="O38" i="11"/>
  <c r="Q38" i="11"/>
  <c r="G40" i="11"/>
  <c r="G39" i="11" s="1"/>
  <c r="I51" i="1" s="1"/>
  <c r="I40" i="11"/>
  <c r="I39" i="11" s="1"/>
  <c r="K40" i="11"/>
  <c r="K39" i="11" s="1"/>
  <c r="M40" i="11"/>
  <c r="M39" i="11" s="1"/>
  <c r="O40" i="11"/>
  <c r="O39" i="11" s="1"/>
  <c r="Q40" i="11"/>
  <c r="Q39" i="11" s="1"/>
  <c r="G43" i="11"/>
  <c r="I43" i="11"/>
  <c r="K43" i="11"/>
  <c r="M43" i="11"/>
  <c r="O43" i="11"/>
  <c r="Q43" i="11"/>
  <c r="G51" i="11"/>
  <c r="I51" i="11"/>
  <c r="K51" i="11"/>
  <c r="M51" i="11"/>
  <c r="O51" i="11"/>
  <c r="Q51" i="11"/>
  <c r="G53" i="11"/>
  <c r="I53" i="11"/>
  <c r="K53" i="11"/>
  <c r="M53" i="11"/>
  <c r="O53" i="11"/>
  <c r="Q53" i="11"/>
  <c r="G55" i="11"/>
  <c r="M55" i="11" s="1"/>
  <c r="I55" i="11"/>
  <c r="K55" i="11"/>
  <c r="O55" i="11"/>
  <c r="Q55" i="11"/>
  <c r="G57" i="11"/>
  <c r="M57" i="11" s="1"/>
  <c r="I57" i="11"/>
  <c r="K57" i="11"/>
  <c r="O57" i="11"/>
  <c r="Q57" i="11"/>
  <c r="G66" i="11"/>
  <c r="M66" i="11" s="1"/>
  <c r="I66" i="11"/>
  <c r="K66" i="11"/>
  <c r="O66" i="11"/>
  <c r="Q66" i="11"/>
  <c r="G68" i="11"/>
  <c r="M68" i="11" s="1"/>
  <c r="I68" i="11"/>
  <c r="K68" i="11"/>
  <c r="O68" i="11"/>
  <c r="Q68" i="11"/>
  <c r="G69" i="11"/>
  <c r="M69" i="11" s="1"/>
  <c r="I69" i="11"/>
  <c r="K69" i="11"/>
  <c r="O69" i="11"/>
  <c r="Q69" i="11"/>
  <c r="G71" i="11"/>
  <c r="I71" i="11"/>
  <c r="K71" i="11"/>
  <c r="M71" i="11"/>
  <c r="O71" i="11"/>
  <c r="Q71" i="11"/>
  <c r="G72" i="11"/>
  <c r="I72" i="11"/>
  <c r="K72" i="11"/>
  <c r="M72" i="11"/>
  <c r="O72" i="11"/>
  <c r="Q72" i="11"/>
  <c r="G74" i="11"/>
  <c r="I74" i="11"/>
  <c r="K74" i="11"/>
  <c r="M74" i="11"/>
  <c r="O74" i="11"/>
  <c r="Q74" i="11"/>
  <c r="G75" i="11"/>
  <c r="M75" i="11" s="1"/>
  <c r="I75" i="11"/>
  <c r="K75" i="11"/>
  <c r="O75" i="11"/>
  <c r="Q75" i="11"/>
  <c r="I76" i="11"/>
  <c r="G77" i="11"/>
  <c r="G76" i="11" s="1"/>
  <c r="I53" i="1" s="1"/>
  <c r="I77" i="11"/>
  <c r="K77" i="11"/>
  <c r="K76" i="11" s="1"/>
  <c r="O77" i="11"/>
  <c r="O76" i="11" s="1"/>
  <c r="Q77" i="11"/>
  <c r="Q76" i="11" s="1"/>
  <c r="G81" i="11"/>
  <c r="G80" i="11" s="1"/>
  <c r="I54" i="1" s="1"/>
  <c r="I81" i="11"/>
  <c r="I80" i="11" s="1"/>
  <c r="K81" i="11"/>
  <c r="K80" i="11" s="1"/>
  <c r="O81" i="11"/>
  <c r="O80" i="11" s="1"/>
  <c r="Q81" i="11"/>
  <c r="Q80" i="11" s="1"/>
  <c r="G85" i="11"/>
  <c r="G84" i="11" s="1"/>
  <c r="I55" i="1" s="1"/>
  <c r="I19" i="1" s="1"/>
  <c r="I85" i="11"/>
  <c r="I84" i="11" s="1"/>
  <c r="K85" i="11"/>
  <c r="K84" i="11" s="1"/>
  <c r="O85" i="11"/>
  <c r="O84" i="11" s="1"/>
  <c r="Q85" i="11"/>
  <c r="Q84" i="11" s="1"/>
  <c r="I20" i="1"/>
  <c r="I18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M85" i="11" l="1"/>
  <c r="M84" i="11" s="1"/>
  <c r="M77" i="11"/>
  <c r="M76" i="11" s="1"/>
  <c r="K42" i="11"/>
  <c r="G42" i="11"/>
  <c r="I52" i="1" s="1"/>
  <c r="I12" i="11"/>
  <c r="Q12" i="11"/>
  <c r="K7" i="11"/>
  <c r="G7" i="11"/>
  <c r="AD88" i="11"/>
  <c r="O42" i="11"/>
  <c r="I42" i="11"/>
  <c r="Q42" i="11"/>
  <c r="M12" i="11"/>
  <c r="K12" i="11"/>
  <c r="O12" i="11"/>
  <c r="G12" i="11"/>
  <c r="I50" i="1" s="1"/>
  <c r="I7" i="11"/>
  <c r="F39" i="1"/>
  <c r="F40" i="1"/>
  <c r="F42" i="1"/>
  <c r="M42" i="11"/>
  <c r="M7" i="11"/>
  <c r="M81" i="11"/>
  <c r="M80" i="11" s="1"/>
  <c r="G41" i="1" l="1"/>
  <c r="H41" i="1" s="1"/>
  <c r="I41" i="1" s="1"/>
  <c r="G40" i="1"/>
  <c r="H40" i="1" s="1"/>
  <c r="I40" i="1" s="1"/>
  <c r="G39" i="1"/>
  <c r="I49" i="1"/>
  <c r="G88" i="11"/>
  <c r="G23" i="1"/>
  <c r="I17" i="1" l="1"/>
  <c r="I21" i="1" s="1"/>
  <c r="I56" i="1"/>
  <c r="G42" i="1"/>
  <c r="H39" i="1"/>
  <c r="H42" i="1" s="1"/>
  <c r="G24" i="1"/>
  <c r="G25" i="1" l="1"/>
  <c r="G26" i="1" s="1"/>
  <c r="G28" i="1"/>
  <c r="I39" i="1"/>
  <c r="I42" i="1" s="1"/>
  <c r="J55" i="1"/>
  <c r="J50" i="1"/>
  <c r="J53" i="1"/>
  <c r="J52" i="1"/>
  <c r="J51" i="1"/>
  <c r="J54" i="1"/>
  <c r="J49" i="1"/>
  <c r="J39" i="1" l="1"/>
  <c r="J42" i="1" s="1"/>
  <c r="J40" i="1"/>
  <c r="J41" i="1"/>
  <c r="J5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<sst xmlns="http://schemas.openxmlformats.org/spreadsheetml/2006/main" count="447" uniqueCount="222">
  <si>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</si>
  <si>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</si>
  <si>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</si>
  <si>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</si>
  <si>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</si>
  <si>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</si>
  <si>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</si>
  <si>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</si>
  <si>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</si>
  <si>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</si>
  <si>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</si>
  <si>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</si>
  <si>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</si>
  <si>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</si>
  <si>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</si>
  <si>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</si>
  <si>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</si>
  <si>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</si>
  <si>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</si>
  <si>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</si>
  <si>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</si>
  <si>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</si>
  <si>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</si>
  <si>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</si>
  <si>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</si>
  <si>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</si>
  <si>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</si>
  <si>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</si>
  <si>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</si>
  <si>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</si>
  <si>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</si>
  <si>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</si>
  <si>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</si>
  <si>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</si>
  <si>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</si>
  <si>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</si>
  <si>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</si>
  <si>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</si>
  <si>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</si>
  <si>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</si>
  <si>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</si>
  <si>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P01</t>
  </si>
  <si>
    <t>VOŠ a SPŠ stavební arch. Jana Letzela, Náchod-rekonstrukce palubovky v tělocvičně</t>
  </si>
  <si>
    <t>01</t>
  </si>
  <si>
    <t>Sportovní podlaha</t>
  </si>
  <si>
    <t>Objekt:</t>
  </si>
  <si>
    <t>Rozpočet:</t>
  </si>
  <si>
    <t>001</t>
  </si>
  <si>
    <t>Rekonstrukce palubovky v tělocvičně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</si>
  <si>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</si>
  <si>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</si>
  <si>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</si>
  <si>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</si>
  <si>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</si>
  <si>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</si>
  <si>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</si>
  <si>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766</t>
  </si>
  <si>
    <t>Konstrukce truhlářské</t>
  </si>
  <si>
    <t>768</t>
  </si>
  <si>
    <t>Konstrukce sportovního vybavení</t>
  </si>
  <si>
    <t>775</t>
  </si>
  <si>
    <t>Podlahy vlysové a parketové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</si>
  <si>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</si>
  <si>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</si>
  <si>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</si>
  <si>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</si>
  <si>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</si>
  <si>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</si>
  <si>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</si>
  <si>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</si>
  <si>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</si>
  <si>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</si>
  <si>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</si>
  <si>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</si>
  <si>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</si>
  <si>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</si>
  <si>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</si>
  <si>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</si>
  <si>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</si>
  <si>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</si>
  <si>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</si>
  <si>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</si>
  <si>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</si>
  <si>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</si>
  <si>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</si>
  <si>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</si>
  <si>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</si>
  <si>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</si>
  <si>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</si>
  <si>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</si>
  <si>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</si>
  <si>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713121111RT1</t>
  </si>
  <si>
    <t>Izolace tepelná podlah na sucho, jednovrstvá, materiál ve specifikaci</t>
  </si>
  <si>
    <t>m2</t>
  </si>
  <si>
    <t>800-713</t>
  </si>
  <si>
    <t>RTS</t>
  </si>
  <si>
    <t>POL1_</t>
  </si>
  <si>
    <t>520.00000</t>
  </si>
  <si>
    <t>VV</t>
  </si>
  <si>
    <t>28375703R</t>
  </si>
  <si>
    <t>Deska izolační stabilizov. EPS 70S  1000 x 500 mm</t>
  </si>
  <si>
    <t>m3</t>
  </si>
  <si>
    <t>SPCM</t>
  </si>
  <si>
    <t>POL3_</t>
  </si>
  <si>
    <t>520.00000*1,02*0,04</t>
  </si>
  <si>
    <t>766417111R00</t>
  </si>
  <si>
    <t>Podkladový rošt pod obložení stěn</t>
  </si>
  <si>
    <t>m</t>
  </si>
  <si>
    <t>800-766</t>
  </si>
  <si>
    <t>135.57250</t>
  </si>
  <si>
    <t>783626020R00</t>
  </si>
  <si>
    <t>Nátěr syntetický truhlářských výrobků 2x lakování</t>
  </si>
  <si>
    <t>800-783</t>
  </si>
  <si>
    <t>lakování zadní strany 1x, přední strana a hrany min.2x</t>
  </si>
  <si>
    <t>POP</t>
  </si>
  <si>
    <t>135.57250*1,5</t>
  </si>
  <si>
    <t>1</t>
  </si>
  <si>
    <t>d+m ocelové konstrukce krytů radiátorů</t>
  </si>
  <si>
    <t>Vlastní</t>
  </si>
  <si>
    <t>2</t>
  </si>
  <si>
    <t>d+m krytů radiátorů</t>
  </si>
  <si>
    <t>Kryt radiátorů je tvořen dílci rozměru 2500 x 1800mm. Dílce jsou tvořeny rámem z ocelových tenkostěnných profilů 35x35x2mm, na který jsou šroubovány vodorovné přířezy z celobukové překližky 100x15mm s mezerami cca 34mm . Přířezy mají hrany sraženy R2 a jsou oboustranně lakované. Jednotlivé dílce jsou zavěšeny na vynášecí oc.konstrukci a umožňují jednoduchou demontáž. Ve spodní části dílců na v.400mm je použit plný materiál bez mezer.</t>
  </si>
  <si>
    <t>26,7*1,8</t>
  </si>
  <si>
    <t>3</t>
  </si>
  <si>
    <t>Výměna dvoukřídlových dveří do tv</t>
  </si>
  <si>
    <t>ks</t>
  </si>
  <si>
    <t>Nové dveře budou atypické, ocelový rám opláštěný bukovou překližkou.</t>
  </si>
  <si>
    <t>4</t>
  </si>
  <si>
    <t xml:space="preserve">d+m pomocné OK sezení v nikách </t>
  </si>
  <si>
    <t>30-2,5</t>
  </si>
  <si>
    <t>5</t>
  </si>
  <si>
    <t>stolek pro rozhodčího a časomíru</t>
  </si>
  <si>
    <t>6</t>
  </si>
  <si>
    <t>sklopné sedadlo na zeď</t>
  </si>
  <si>
    <t>766410020RAI</t>
  </si>
  <si>
    <t>Obklad stěn deskami z aglomerovaného dřeva, pouze montáž, desky ve specifikaci</t>
  </si>
  <si>
    <t>AP-PSV</t>
  </si>
  <si>
    <t>POL2_</t>
  </si>
  <si>
    <t>Podkladový rošt 18x95mm po 500 mm,  obklad deskami.</t>
  </si>
  <si>
    <t>Otvory jsou odpočítávany, obklad je včetně ostění otvorů a zakončení u zárubní.</t>
  </si>
  <si>
    <t>60512000R</t>
  </si>
  <si>
    <t>Řezivo SM hoblované profil 20x95 mm, dl. 3-4,2 m</t>
  </si>
  <si>
    <t>Rošt po 500mm, hoblovaný, ošetřený proti hmyzu a dřevokazným houbám.</t>
  </si>
  <si>
    <t>2*0,02*0,095*1,15*135.57250</t>
  </si>
  <si>
    <t>60623410R</t>
  </si>
  <si>
    <t>Překližka vodovzdorná buk MULTI tl.15 mm lep A100, vč.prořezu , pohledová dýha</t>
  </si>
  <si>
    <t>Obkladové panely rozměru 400x2500mm, hrany sraženy R2, vodorovné kladení se spárami na střih.Šroubovány vruty skrz do podkladního roštu po 500 mm.</t>
  </si>
  <si>
    <t>998766101R00</t>
  </si>
  <si>
    <t>Přesun hmot pro truhlářské konstr., výšky do 6 m</t>
  </si>
  <si>
    <t>t</t>
  </si>
  <si>
    <t>POL7_</t>
  </si>
  <si>
    <t>768901001T03</t>
  </si>
  <si>
    <t>Demontáž a zpětná montáž sportovního vybavení, vč.potřebných úprav pro novou výšku podlahy a nátěru kovových částí</t>
  </si>
  <si>
    <t>soubor</t>
  </si>
  <si>
    <t>V položce jsou zahrnuty veškeré náklady na úpravu sportovního vybavení, tj. i případnou výškovou úpravu bask.košů, umístění záklopek hrazdy pod podlahu (tyto nelze ponechat kotvené do podlahy) atd.</t>
  </si>
  <si>
    <t>775801001T10</t>
  </si>
  <si>
    <t>Pružný rošt dvojitý, lepené profily vč.pružných zapadavých elementů</t>
  </si>
  <si>
    <t>800-775</t>
  </si>
  <si>
    <t>Konstrukce roštu z jednosměrné smrkové překližky:</t>
  </si>
  <si>
    <t>- dřevěný rošt horní 25,5/60 mm tl. 25,5 mm v osové vzdálenosti 336,4mm</t>
  </si>
  <si>
    <t>- odpružený zapadací prvek tl. 14,5 mm</t>
  </si>
  <si>
    <t>- dřevěný rošt spodní 39/40 mm tl. 39 mm v osové vzdálenosti 411,1mm</t>
  </si>
  <si>
    <t>- plastový vyrovnávací klínek cca tl.30mm, (18-41)mm</t>
  </si>
  <si>
    <t>- PE folie 0,2mm , přelepené spoje</t>
  </si>
  <si>
    <t>775801010T00</t>
  </si>
  <si>
    <t>Pružný rošt - příplatek za vyrovnávací plastové klínky</t>
  </si>
  <si>
    <t>775801011T00</t>
  </si>
  <si>
    <t>Pružný rošt - příplatek za vyrovnávací dřevěné špalíky</t>
  </si>
  <si>
    <t>775801020T00</t>
  </si>
  <si>
    <t>Pružný rošt-příplatek za vyřezání otvorů v tepelné izolaci</t>
  </si>
  <si>
    <t>775831001T01</t>
  </si>
  <si>
    <t>buková palubka tl.22mm lakovaná, kvalita Champion</t>
  </si>
  <si>
    <t>Vlastní povrch podlahy tvoří masivní dřevěné palubky tl.22 mm, které se přibíjí na připravený dvojitý rošt - dou-bat. Palubky jsou dodány bukové s povrchovou úpravou UV stabilním lakem.Rozměr jednoho palubkového dílce je tloušťka 22 mm, šířka např. 129 mm, délka např. 3,7 m.</t>
  </si>
  <si>
    <t/>
  </si>
  <si>
    <t>Podlaha splňující podmínky ČSN EN 14904 pro plošně pružné sportovní podlahy:</t>
  </si>
  <si>
    <t>útlum síly a standardní deformace dle tab. 1 a 2 typ podlahy 4 druh podlahy A,</t>
  </si>
  <si>
    <t>útlum síly od 55% vč. do 75%,</t>
  </si>
  <si>
    <t>standardní deformace od 2,3mm vč. do 5mm,</t>
  </si>
  <si>
    <t>výška odrazu míče ? 90 %.</t>
  </si>
  <si>
    <t>775841011T01</t>
  </si>
  <si>
    <t>Značení hřišť na lakovaný povrch , š.50mm</t>
  </si>
  <si>
    <t>1*89+200+50+2*100+146</t>
  </si>
  <si>
    <t>775841020T02</t>
  </si>
  <si>
    <t>Barevné zvýraznění ploch, na lakovaný povrch</t>
  </si>
  <si>
    <t>775891001T00</t>
  </si>
  <si>
    <t>zavíčkování kotevních prvků pod podlahou</t>
  </si>
  <si>
    <t>zavíčkování záklopek polohrazdy</t>
  </si>
  <si>
    <t>775891003T00</t>
  </si>
  <si>
    <t>provední kot.prvků sport.vybavení do podlahy</t>
  </si>
  <si>
    <t>775891010T01</t>
  </si>
  <si>
    <t>soklová lišta, provětrávací v.65mm, multifine</t>
  </si>
  <si>
    <t>16+16+34+34</t>
  </si>
  <si>
    <t>775891020T00</t>
  </si>
  <si>
    <t>přechodová lišta atyp. šroubovaná</t>
  </si>
  <si>
    <t>998775101R00</t>
  </si>
  <si>
    <t>Přesun hmot pro podlahy vlysové, výšky do 6 m</t>
  </si>
  <si>
    <t>783122110R00</t>
  </si>
  <si>
    <t>Nátěr syntetický OK "A" dvojnásobný</t>
  </si>
  <si>
    <t>Nátěr ocelových sloupů.</t>
  </si>
  <si>
    <t>12*3*0,25*8</t>
  </si>
  <si>
    <t>784452913R00</t>
  </si>
  <si>
    <t>Oprava,malba směsí tekut.2x,1bar+obrus místn. 8 m</t>
  </si>
  <si>
    <t>800-784</t>
  </si>
  <si>
    <t>(17+30+17-5)*(8-2)</t>
  </si>
  <si>
    <t>30*2</t>
  </si>
  <si>
    <t>005121020R</t>
  </si>
  <si>
    <t xml:space="preserve">Provoz zařízení staveniště </t>
  </si>
  <si>
    <t>Soubor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</si>
  <si>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</si>
  <si>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</si>
  <si>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SUM</t>
  </si>
  <si>
    <t>Proměnné:</t>
  </si>
  <si>
    <t>obklad</t>
  </si>
  <si>
    <t>obklad stěn</t>
  </si>
  <si>
    <t>VAR</t>
  </si>
  <si>
    <t>(17,55+30,15+17,55-5)*2,05</t>
  </si>
  <si>
    <t>0,4*30,15</t>
  </si>
  <si>
    <t>plochatv</t>
  </si>
  <si>
    <t>podlahová plocha sportovní podlahy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</si>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</sst>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0" fontId="18" fillId="0" borderId="30" xfId="0" applyFont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20" fillId="0" borderId="0" xfId="0" applyNumberFormat="1" applyFont="1" applyAlignment="1">
      <alignment horizontal="center" vertical="top" wrapText="1"/>
    </xf>
    <xf numFmtId="0" fontId="20" fillId="0" borderId="0" xfId="0" applyNumberFormat="1" applyFont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8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29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AF19" sqref="AF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40" t="s">
        <v>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46</v>
      </c>
      <c r="C4" s="93"/>
      <c r="D4" s="94" t="s">
        <v>41</v>
      </c>
      <c r="E4" s="94" t="s">
        <v>42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4"/>
      <c r="E11" s="234"/>
      <c r="F11" s="234"/>
      <c r="G11" s="234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38"/>
      <c r="E12" s="238"/>
      <c r="F12" s="238"/>
      <c r="G12" s="238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39"/>
      <c r="E13" s="239"/>
      <c r="F13" s="239"/>
      <c r="G13" s="239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59" t="s">
        <v>26</v>
      </c>
      <c r="B16" s="160" t="s">
        <v>26</v>
      </c>
      <c r="C16" s="59"/>
      <c r="D16" s="60"/>
      <c r="E16" s="222"/>
      <c r="F16" s="237"/>
      <c r="G16" s="222"/>
      <c r="H16" s="237"/>
      <c r="I16" s="222">
        <f>SUMIF(F49:F55,A16,I49:I55)+SUMIF(F49:F55,"PSU",I49:I55)</f>
        <v>0</v>
      </c>
      <c r="J16" s="223"/>
    </row>
    <row r="17" spans="1:10" ht="23.25" customHeight="1" x14ac:dyDescent="0.2">
      <c r="A17" s="159" t="s">
        <v>27</v>
      </c>
      <c r="B17" s="160" t="s">
        <v>27</v>
      </c>
      <c r="C17" s="59"/>
      <c r="D17" s="60"/>
      <c r="E17" s="222"/>
      <c r="F17" s="237"/>
      <c r="G17" s="222"/>
      <c r="H17" s="237"/>
      <c r="I17" s="222">
        <f>SUMIF(F49:F55,A17,I49:I55)</f>
        <v>0</v>
      </c>
      <c r="J17" s="223"/>
    </row>
    <row r="18" spans="1:10" ht="23.25" customHeight="1" x14ac:dyDescent="0.2">
      <c r="A18" s="159" t="s">
        <v>28</v>
      </c>
      <c r="B18" s="160" t="s">
        <v>28</v>
      </c>
      <c r="C18" s="59"/>
      <c r="D18" s="60"/>
      <c r="E18" s="222"/>
      <c r="F18" s="237"/>
      <c r="G18" s="222"/>
      <c r="H18" s="237"/>
      <c r="I18" s="222">
        <f>SUMIF(F49:F55,A18,I49:I55)</f>
        <v>0</v>
      </c>
      <c r="J18" s="223"/>
    </row>
    <row r="19" spans="1:10" ht="23.25" customHeight="1" x14ac:dyDescent="0.2">
      <c r="A19" s="159" t="s">
        <v>66</v>
      </c>
      <c r="B19" s="160" t="s">
        <v>29</v>
      </c>
      <c r="C19" s="59"/>
      <c r="D19" s="60"/>
      <c r="E19" s="222"/>
      <c r="F19" s="237"/>
      <c r="G19" s="222"/>
      <c r="H19" s="237"/>
      <c r="I19" s="222">
        <f>SUMIF(F49:F55,A19,I49:I55)</f>
        <v>0</v>
      </c>
      <c r="J19" s="223"/>
    </row>
    <row r="20" spans="1:10" ht="23.25" customHeight="1" x14ac:dyDescent="0.2">
      <c r="A20" s="159" t="s">
        <v>67</v>
      </c>
      <c r="B20" s="160" t="s">
        <v>30</v>
      </c>
      <c r="C20" s="59"/>
      <c r="D20" s="60"/>
      <c r="E20" s="222"/>
      <c r="F20" s="237"/>
      <c r="G20" s="222"/>
      <c r="H20" s="237"/>
      <c r="I20" s="222">
        <f>SUMIF(F49:F55,A20,I49:I55)</f>
        <v>0</v>
      </c>
      <c r="J20" s="223"/>
    </row>
    <row r="21" spans="1:10" ht="23.25" customHeight="1" x14ac:dyDescent="0.2">
      <c r="A21" s="4"/>
      <c r="B21" s="75" t="s">
        <v>31</v>
      </c>
      <c r="C21" s="76"/>
      <c r="D21" s="77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47">
        <f>ZakladDPHSniVypocet</f>
        <v>0</v>
      </c>
      <c r="H23" s="248"/>
      <c r="I23" s="248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3">
        <f>ZakladDPHSni*SazbaDPH1/100</f>
        <v>0</v>
      </c>
      <c r="H24" s="254"/>
      <c r="I24" s="254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47">
        <f>ZakladDPHZaklVypocet</f>
        <v>0</v>
      </c>
      <c r="H25" s="248"/>
      <c r="I25" s="248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3">
        <f>ZakladDPHZakl*SazbaDPH2/100</f>
        <v>0</v>
      </c>
      <c r="H26" s="244"/>
      <c r="I26" s="244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5">
        <f>0</f>
        <v>0</v>
      </c>
      <c r="H27" s="245"/>
      <c r="I27" s="245"/>
      <c r="J27" s="64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51">
        <f>ZakladDPHSniVypocet+ZakladDPHZaklVypocet</f>
        <v>0</v>
      </c>
      <c r="H28" s="251"/>
      <c r="I28" s="251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46">
        <f>ZakladDPHSni+DPHSni+ZakladDPHZakl+DPHZakl+Zaokrouhleni</f>
        <v>0</v>
      </c>
      <c r="H29" s="246"/>
      <c r="I29" s="246"/>
      <c r="J29" s="13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42123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52" t="s">
        <v>2</v>
      </c>
      <c r="E35" s="252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49</v>
      </c>
      <c r="C39" s="224"/>
      <c r="D39" s="225"/>
      <c r="E39" s="225"/>
      <c r="F39" s="119">
        <f>'01 P01 Pol'!AC88</f>
        <v>0</v>
      </c>
      <c r="G39" s="120">
        <f>'01 P01 Pol'!AD88</f>
        <v>0</v>
      </c>
      <c r="H39" s="121">
        <f>(F39*SazbaDPH1/100)+(G39*SazbaDPH2/100)</f>
        <v>0</v>
      </c>
      <c r="I39" s="121">
        <f>F39+G39+H39</f>
        <v>0</v>
      </c>
      <c r="J39" s="113" t="str">
        <f>IF(CenaCelkemVypocet=0,"",I39/CenaCelkemVypocet*100)</f>
        <v/>
      </c>
    </row>
    <row r="40" spans="1:10" ht="25.5" hidden="1" customHeight="1" x14ac:dyDescent="0.2">
      <c r="A40" s="104">
        <v>2</v>
      </c>
      <c r="B40" s="105" t="s">
        <v>43</v>
      </c>
      <c r="C40" s="226" t="s">
        <v>44</v>
      </c>
      <c r="D40" s="227"/>
      <c r="E40" s="227"/>
      <c r="F40" s="122">
        <f>'01 P01 Pol'!AC88</f>
        <v>0</v>
      </c>
      <c r="G40" s="123">
        <f>'01 P01 Pol'!AD88</f>
        <v>0</v>
      </c>
      <c r="H40" s="123">
        <f>(F40*SazbaDPH1/100)+(G40*SazbaDPH2/100)</f>
        <v>0</v>
      </c>
      <c r="I40" s="123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104">
        <v>3</v>
      </c>
      <c r="B41" s="114" t="s">
        <v>41</v>
      </c>
      <c r="C41" s="228" t="s">
        <v>42</v>
      </c>
      <c r="D41" s="229"/>
      <c r="E41" s="229"/>
      <c r="F41" s="124">
        <f>'01 P01 Pol'!AC88</f>
        <v>0</v>
      </c>
      <c r="G41" s="125">
        <f>'01 P01 Pol'!AD88</f>
        <v>0</v>
      </c>
      <c r="H41" s="125">
        <f>(F41*SazbaDPH1/100)+(G41*SazbaDPH2/100)</f>
        <v>0</v>
      </c>
      <c r="I41" s="125">
        <f>F41+G41+H41</f>
        <v>0</v>
      </c>
      <c r="J41" s="115" t="str">
        <f>IF(CenaCelkemVypocet=0,"",I41/CenaCelkemVypocet*100)</f>
        <v/>
      </c>
    </row>
    <row r="42" spans="1:10" ht="25.5" hidden="1" customHeight="1" x14ac:dyDescent="0.2">
      <c r="A42" s="104"/>
      <c r="B42" s="230" t="s">
        <v>50</v>
      </c>
      <c r="C42" s="231"/>
      <c r="D42" s="231"/>
      <c r="E42" s="232"/>
      <c r="F42" s="126">
        <f>SUMIF(A39:A41,"=1",F39:F41)</f>
        <v>0</v>
      </c>
      <c r="G42" s="127">
        <f>SUMIF(A39:A41,"=1",G39:G41)</f>
        <v>0</v>
      </c>
      <c r="H42" s="127">
        <f>SUMIF(A39:A41,"=1",H39:H41)</f>
        <v>0</v>
      </c>
      <c r="I42" s="127">
        <f>SUMIF(A39:A41,"=1",I39:I41)</f>
        <v>0</v>
      </c>
      <c r="J42" s="107">
        <f>SUMIF(A39:A41,"=1",J39:J41)</f>
        <v>0</v>
      </c>
    </row>
    <row r="46" spans="1:10" ht="15.75" x14ac:dyDescent="0.25">
      <c r="B46" s="135" t="s">
        <v>52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5" t="s">
        <v>54</v>
      </c>
      <c r="C49" s="218" t="s">
        <v>55</v>
      </c>
      <c r="D49" s="219"/>
      <c r="E49" s="219"/>
      <c r="F49" s="151" t="s">
        <v>27</v>
      </c>
      <c r="G49" s="152"/>
      <c r="H49" s="152"/>
      <c r="I49" s="152">
        <f>'01 P01 Pol'!G7</f>
        <v>0</v>
      </c>
      <c r="J49" s="147" t="str">
        <f>IF(I56=0,"",I49/I56*100)</f>
        <v/>
      </c>
    </row>
    <row r="50" spans="1:10" ht="25.5" customHeight="1" x14ac:dyDescent="0.2">
      <c r="A50" s="137"/>
      <c r="B50" s="139" t="s">
        <v>56</v>
      </c>
      <c r="C50" s="220" t="s">
        <v>57</v>
      </c>
      <c r="D50" s="221"/>
      <c r="E50" s="221"/>
      <c r="F50" s="153" t="s">
        <v>27</v>
      </c>
      <c r="G50" s="154"/>
      <c r="H50" s="154"/>
      <c r="I50" s="154">
        <f>'01 P01 Pol'!G12</f>
        <v>0</v>
      </c>
      <c r="J50" s="148" t="str">
        <f>IF(I56=0,"",I50/I56*100)</f>
        <v/>
      </c>
    </row>
    <row r="51" spans="1:10" ht="25.5" customHeight="1" x14ac:dyDescent="0.2">
      <c r="A51" s="137"/>
      <c r="B51" s="139" t="s">
        <v>58</v>
      </c>
      <c r="C51" s="220" t="s">
        <v>59</v>
      </c>
      <c r="D51" s="221"/>
      <c r="E51" s="221"/>
      <c r="F51" s="153" t="s">
        <v>27</v>
      </c>
      <c r="G51" s="154"/>
      <c r="H51" s="154"/>
      <c r="I51" s="154">
        <f>'01 P01 Pol'!G39</f>
        <v>0</v>
      </c>
      <c r="J51" s="148" t="str">
        <f>IF(I56=0,"",I51/I56*100)</f>
        <v/>
      </c>
    </row>
    <row r="52" spans="1:10" ht="25.5" customHeight="1" x14ac:dyDescent="0.2">
      <c r="A52" s="137"/>
      <c r="B52" s="139" t="s">
        <v>60</v>
      </c>
      <c r="C52" s="220" t="s">
        <v>61</v>
      </c>
      <c r="D52" s="221"/>
      <c r="E52" s="221"/>
      <c r="F52" s="153" t="s">
        <v>27</v>
      </c>
      <c r="G52" s="154"/>
      <c r="H52" s="154"/>
      <c r="I52" s="154">
        <f>'01 P01 Pol'!G42</f>
        <v>0</v>
      </c>
      <c r="J52" s="148" t="str">
        <f>IF(I56=0,"",I52/I56*100)</f>
        <v/>
      </c>
    </row>
    <row r="53" spans="1:10" ht="25.5" customHeight="1" x14ac:dyDescent="0.2">
      <c r="A53" s="137"/>
      <c r="B53" s="139" t="s">
        <v>62</v>
      </c>
      <c r="C53" s="220" t="s">
        <v>63</v>
      </c>
      <c r="D53" s="221"/>
      <c r="E53" s="221"/>
      <c r="F53" s="153" t="s">
        <v>27</v>
      </c>
      <c r="G53" s="154"/>
      <c r="H53" s="154"/>
      <c r="I53" s="154">
        <f>'01 P01 Pol'!G76</f>
        <v>0</v>
      </c>
      <c r="J53" s="148" t="str">
        <f>IF(I56=0,"",I53/I56*100)</f>
        <v/>
      </c>
    </row>
    <row r="54" spans="1:10" ht="25.5" customHeight="1" x14ac:dyDescent="0.2">
      <c r="A54" s="137"/>
      <c r="B54" s="139" t="s">
        <v>64</v>
      </c>
      <c r="C54" s="220" t="s">
        <v>65</v>
      </c>
      <c r="D54" s="221"/>
      <c r="E54" s="221"/>
      <c r="F54" s="153" t="s">
        <v>27</v>
      </c>
      <c r="G54" s="154"/>
      <c r="H54" s="154"/>
      <c r="I54" s="154">
        <f>'01 P01 Pol'!G80</f>
        <v>0</v>
      </c>
      <c r="J54" s="148" t="str">
        <f>IF(I56=0,"",I54/I56*100)</f>
        <v/>
      </c>
    </row>
    <row r="55" spans="1:10" ht="25.5" customHeight="1" x14ac:dyDescent="0.2">
      <c r="A55" s="137"/>
      <c r="B55" s="146" t="s">
        <v>66</v>
      </c>
      <c r="C55" s="216" t="s">
        <v>29</v>
      </c>
      <c r="D55" s="217"/>
      <c r="E55" s="217"/>
      <c r="F55" s="155" t="s">
        <v>66</v>
      </c>
      <c r="G55" s="156"/>
      <c r="H55" s="156"/>
      <c r="I55" s="156">
        <f>'01 P01 Pol'!G84</f>
        <v>0</v>
      </c>
      <c r="J55" s="149" t="str">
        <f>IF(I56=0,"",I55/I56*100)</f>
        <v/>
      </c>
    </row>
    <row r="56" spans="1:10" ht="25.5" customHeight="1" x14ac:dyDescent="0.2">
      <c r="A56" s="138"/>
      <c r="B56" s="142" t="s">
        <v>1</v>
      </c>
      <c r="C56" s="142"/>
      <c r="D56" s="143"/>
      <c r="E56" s="143"/>
      <c r="F56" s="157"/>
      <c r="G56" s="158"/>
      <c r="H56" s="158"/>
      <c r="I56" s="158">
        <f>SUM(I49:I55)</f>
        <v>0</v>
      </c>
      <c r="J56" s="150">
        <f>SUM(J49:J55)</f>
        <v>0</v>
      </c>
    </row>
    <row r="57" spans="1:10" x14ac:dyDescent="0.2">
      <c r="F57" s="102"/>
      <c r="G57" s="101"/>
      <c r="H57" s="102"/>
      <c r="I57" s="101"/>
      <c r="J57" s="103"/>
    </row>
    <row r="58" spans="1:10" x14ac:dyDescent="0.2">
      <c r="F58" s="102"/>
      <c r="G58" s="101"/>
      <c r="H58" s="102"/>
      <c r="I58" s="101"/>
      <c r="J58" s="103"/>
    </row>
    <row r="59" spans="1:10" x14ac:dyDescent="0.2">
      <c r="F59" s="102"/>
      <c r="G59" s="101"/>
      <c r="H59" s="102"/>
      <c r="I59" s="101"/>
      <c r="J59" s="103"/>
    </row>
  </sheetData>
  <sheetProtection algorithmName="SHA-512" hashValue="v0UXa2qR28VxjWFNetEuQAJU/YddkPZwKGAggq2gPOMmDGW5hq/3mMwm77Zyy0+u4BGbuk0ltU3Ti0koD7Eylw==" saltValue="0lA+FmTAabAE9jzEbAONU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C41:E41"/>
    <mergeCell ref="C55:E55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80" t="s">
        <v>8</v>
      </c>
      <c r="B2" s="79"/>
      <c r="C2" s="258"/>
      <c r="D2" s="258"/>
      <c r="E2" s="258"/>
      <c r="F2" s="258"/>
      <c r="G2" s="259"/>
    </row>
    <row r="3" spans="1:7" ht="24.95" customHeight="1" x14ac:dyDescent="0.2">
      <c r="A3" s="80" t="s">
        <v>9</v>
      </c>
      <c r="B3" s="79"/>
      <c r="C3" s="258"/>
      <c r="D3" s="258"/>
      <c r="E3" s="258"/>
      <c r="F3" s="258"/>
      <c r="G3" s="259"/>
    </row>
    <row r="4" spans="1:7" ht="24.95" customHeight="1" x14ac:dyDescent="0.2">
      <c r="A4" s="80" t="s">
        <v>10</v>
      </c>
      <c r="B4" s="79"/>
      <c r="C4" s="258"/>
      <c r="D4" s="258"/>
      <c r="E4" s="258"/>
      <c r="F4" s="258"/>
      <c r="G4" s="259"/>
    </row>
    <row r="5" spans="1:7" x14ac:dyDescent="0.2">
      <c r="B5" s="7"/>
      <c r="C5" s="8"/>
      <c r="D5" s="9"/>
    </row>
  </sheetData>
  <sheetProtection algorithmName="SHA-512" hashValue="KspmqNTK3OorVOzFx/o8m774wXZHCZF1/gK9PTbdGkbB0yEasA8LwdSNhTcA+wOS69YlyWkXlRxtP+jtQ8QVlA==" saltValue="xlRHB/8RQCz7BpfFtFgUt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4" t="s">
        <v>7</v>
      </c>
      <c r="B1" s="284"/>
      <c r="C1" s="284"/>
      <c r="D1" s="284"/>
      <c r="E1" s="284"/>
      <c r="F1" s="284"/>
      <c r="G1" s="284"/>
      <c r="AE1" t="s">
        <v>68</v>
      </c>
    </row>
    <row r="2" spans="1:60" ht="24.95" customHeight="1" x14ac:dyDescent="0.2">
      <c r="A2" s="162" t="s">
        <v>8</v>
      </c>
      <c r="B2" s="79" t="s">
        <v>47</v>
      </c>
      <c r="C2" s="285" t="s">
        <v>48</v>
      </c>
      <c r="D2" s="286"/>
      <c r="E2" s="286"/>
      <c r="F2" s="286"/>
      <c r="G2" s="287"/>
      <c r="AE2" t="s">
        <v>69</v>
      </c>
    </row>
    <row r="3" spans="1:60" ht="24.95" customHeight="1" x14ac:dyDescent="0.2">
      <c r="A3" s="162" t="s">
        <v>9</v>
      </c>
      <c r="B3" s="79" t="s">
        <v>43</v>
      </c>
      <c r="C3" s="285" t="s">
        <v>44</v>
      </c>
      <c r="D3" s="286"/>
      <c r="E3" s="286"/>
      <c r="F3" s="286"/>
      <c r="G3" s="287"/>
      <c r="AE3" t="s">
        <v>70</v>
      </c>
    </row>
    <row r="4" spans="1:60" ht="24.95" customHeight="1" x14ac:dyDescent="0.2">
      <c r="A4" s="163" t="s">
        <v>10</v>
      </c>
      <c r="B4" s="164" t="s">
        <v>41</v>
      </c>
      <c r="C4" s="288" t="s">
        <v>42</v>
      </c>
      <c r="D4" s="289"/>
      <c r="E4" s="289"/>
      <c r="F4" s="289"/>
      <c r="G4" s="290"/>
      <c r="AE4" t="s">
        <v>71</v>
      </c>
    </row>
    <row r="5" spans="1:60" x14ac:dyDescent="0.2">
      <c r="D5" s="161"/>
    </row>
    <row r="6" spans="1:60" ht="38.25" x14ac:dyDescent="0.2">
      <c r="A6" s="170" t="s">
        <v>72</v>
      </c>
      <c r="B6" s="168" t="s">
        <v>73</v>
      </c>
      <c r="C6" s="168" t="s">
        <v>74</v>
      </c>
      <c r="D6" s="169" t="s">
        <v>75</v>
      </c>
      <c r="E6" s="170" t="s">
        <v>76</v>
      </c>
      <c r="F6" s="165" t="s">
        <v>77</v>
      </c>
      <c r="G6" s="170" t="s">
        <v>78</v>
      </c>
      <c r="H6" s="171" t="s">
        <v>32</v>
      </c>
      <c r="I6" s="171" t="s">
        <v>79</v>
      </c>
      <c r="J6" s="171" t="s">
        <v>33</v>
      </c>
      <c r="K6" s="171" t="s">
        <v>80</v>
      </c>
      <c r="L6" s="171" t="s">
        <v>81</v>
      </c>
      <c r="M6" s="171" t="s">
        <v>82</v>
      </c>
      <c r="N6" s="171" t="s">
        <v>83</v>
      </c>
      <c r="O6" s="171" t="s">
        <v>84</v>
      </c>
      <c r="P6" s="171" t="s">
        <v>85</v>
      </c>
      <c r="Q6" s="171" t="s">
        <v>86</v>
      </c>
      <c r="R6" s="171" t="s">
        <v>87</v>
      </c>
      <c r="S6" s="171" t="s">
        <v>88</v>
      </c>
    </row>
    <row r="7" spans="1:60" x14ac:dyDescent="0.2">
      <c r="A7" s="173" t="s">
        <v>89</v>
      </c>
      <c r="B7" s="176" t="s">
        <v>54</v>
      </c>
      <c r="C7" s="177" t="s">
        <v>55</v>
      </c>
      <c r="D7" s="172"/>
      <c r="E7" s="184"/>
      <c r="F7" s="189"/>
      <c r="G7" s="189">
        <f>SUM(G8:G11)</f>
        <v>0</v>
      </c>
      <c r="H7" s="189"/>
      <c r="I7" s="189">
        <f>SUM(I8:I11)</f>
        <v>0</v>
      </c>
      <c r="J7" s="189"/>
      <c r="K7" s="189">
        <f>SUM(K8:K11)</f>
        <v>0</v>
      </c>
      <c r="L7" s="189"/>
      <c r="M7" s="189">
        <f>SUM(M8:M11)</f>
        <v>0</v>
      </c>
      <c r="N7" s="189"/>
      <c r="O7" s="189">
        <f>SUM(O8:O11)</f>
        <v>0.32</v>
      </c>
      <c r="P7" s="189"/>
      <c r="Q7" s="189">
        <f>SUM(Q8:Q11)</f>
        <v>0</v>
      </c>
      <c r="R7" s="190"/>
      <c r="S7" s="189"/>
      <c r="AE7" t="s">
        <v>90</v>
      </c>
    </row>
    <row r="8" spans="1:60" ht="22.5" outlineLevel="1" x14ac:dyDescent="0.2">
      <c r="A8" s="167">
        <v>1</v>
      </c>
      <c r="B8" s="178" t="s">
        <v>91</v>
      </c>
      <c r="C8" s="208" t="s">
        <v>92</v>
      </c>
      <c r="D8" s="180" t="s">
        <v>93</v>
      </c>
      <c r="E8" s="185">
        <v>520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21</v>
      </c>
      <c r="M8" s="192">
        <f>G8*(1+L8/100)</f>
        <v>0</v>
      </c>
      <c r="N8" s="192">
        <v>0</v>
      </c>
      <c r="O8" s="192">
        <f>ROUND(E8*N8,2)</f>
        <v>0</v>
      </c>
      <c r="P8" s="192">
        <v>0</v>
      </c>
      <c r="Q8" s="192">
        <f>ROUND(E8*P8,2)</f>
        <v>0</v>
      </c>
      <c r="R8" s="193" t="s">
        <v>94</v>
      </c>
      <c r="S8" s="192" t="s">
        <v>95</v>
      </c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96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8"/>
      <c r="C9" s="209" t="s">
        <v>97</v>
      </c>
      <c r="D9" s="181"/>
      <c r="E9" s="186">
        <v>520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3"/>
      <c r="S9" s="192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98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8" t="s">
        <v>99</v>
      </c>
      <c r="C10" s="208" t="s">
        <v>100</v>
      </c>
      <c r="D10" s="180" t="s">
        <v>101</v>
      </c>
      <c r="E10" s="185">
        <v>21.216000000000001</v>
      </c>
      <c r="F10" s="191"/>
      <c r="G10" s="192">
        <f>ROUND(E10*F10,2)</f>
        <v>0</v>
      </c>
      <c r="H10" s="191"/>
      <c r="I10" s="192">
        <f>ROUND(E10*H10,2)</f>
        <v>0</v>
      </c>
      <c r="J10" s="191"/>
      <c r="K10" s="192">
        <f>ROUND(E10*J10,2)</f>
        <v>0</v>
      </c>
      <c r="L10" s="192">
        <v>21</v>
      </c>
      <c r="M10" s="192">
        <f>G10*(1+L10/100)</f>
        <v>0</v>
      </c>
      <c r="N10" s="192">
        <v>1.4999999999999999E-2</v>
      </c>
      <c r="O10" s="192">
        <f>ROUND(E10*N10,2)</f>
        <v>0.32</v>
      </c>
      <c r="P10" s="192">
        <v>0</v>
      </c>
      <c r="Q10" s="192">
        <f>ROUND(E10*P10,2)</f>
        <v>0</v>
      </c>
      <c r="R10" s="193" t="s">
        <v>102</v>
      </c>
      <c r="S10" s="192" t="s">
        <v>95</v>
      </c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103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8"/>
      <c r="C11" s="209" t="s">
        <v>104</v>
      </c>
      <c r="D11" s="181"/>
      <c r="E11" s="186">
        <v>21.216000000000001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3"/>
      <c r="S11" s="192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98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x14ac:dyDescent="0.2">
      <c r="A12" s="174" t="s">
        <v>89</v>
      </c>
      <c r="B12" s="179" t="s">
        <v>56</v>
      </c>
      <c r="C12" s="210" t="s">
        <v>57</v>
      </c>
      <c r="D12" s="182"/>
      <c r="E12" s="187"/>
      <c r="F12" s="194"/>
      <c r="G12" s="194">
        <f>SUM(G13:G38)</f>
        <v>0</v>
      </c>
      <c r="H12" s="194"/>
      <c r="I12" s="194">
        <f>SUM(I13:I38)</f>
        <v>0</v>
      </c>
      <c r="J12" s="194"/>
      <c r="K12" s="194">
        <f>SUM(K13:K38)</f>
        <v>0</v>
      </c>
      <c r="L12" s="194"/>
      <c r="M12" s="194">
        <f>SUM(M13:M38)</f>
        <v>0</v>
      </c>
      <c r="N12" s="194"/>
      <c r="O12" s="194">
        <f>SUM(O13:O38)</f>
        <v>2.2600000000000002</v>
      </c>
      <c r="P12" s="194"/>
      <c r="Q12" s="194">
        <f>SUM(Q13:Q38)</f>
        <v>0</v>
      </c>
      <c r="R12" s="195"/>
      <c r="S12" s="194"/>
      <c r="AE12" t="s">
        <v>90</v>
      </c>
    </row>
    <row r="13" spans="1:60" outlineLevel="1" x14ac:dyDescent="0.2">
      <c r="A13" s="167">
        <v>3</v>
      </c>
      <c r="B13" s="178" t="s">
        <v>105</v>
      </c>
      <c r="C13" s="208" t="s">
        <v>106</v>
      </c>
      <c r="D13" s="180" t="s">
        <v>107</v>
      </c>
      <c r="E13" s="185">
        <v>135.57249999999999</v>
      </c>
      <c r="F13" s="191"/>
      <c r="G13" s="192">
        <f>ROUND(E13*F13,2)</f>
        <v>0</v>
      </c>
      <c r="H13" s="191"/>
      <c r="I13" s="192">
        <f>ROUND(E13*H13,2)</f>
        <v>0</v>
      </c>
      <c r="J13" s="191"/>
      <c r="K13" s="192">
        <f>ROUND(E13*J13,2)</f>
        <v>0</v>
      </c>
      <c r="L13" s="192">
        <v>21</v>
      </c>
      <c r="M13" s="192">
        <f>G13*(1+L13/100)</f>
        <v>0</v>
      </c>
      <c r="N13" s="192">
        <v>1.8000000000000001E-4</v>
      </c>
      <c r="O13" s="192">
        <f>ROUND(E13*N13,2)</f>
        <v>0.02</v>
      </c>
      <c r="P13" s="192">
        <v>0</v>
      </c>
      <c r="Q13" s="192">
        <f>ROUND(E13*P13,2)</f>
        <v>0</v>
      </c>
      <c r="R13" s="193" t="s">
        <v>108</v>
      </c>
      <c r="S13" s="192" t="s">
        <v>95</v>
      </c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96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8"/>
      <c r="C14" s="209" t="s">
        <v>109</v>
      </c>
      <c r="D14" s="181"/>
      <c r="E14" s="186">
        <v>135.57249999999999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3"/>
      <c r="S14" s="192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98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4</v>
      </c>
      <c r="B15" s="178" t="s">
        <v>110</v>
      </c>
      <c r="C15" s="208" t="s">
        <v>111</v>
      </c>
      <c r="D15" s="180" t="s">
        <v>93</v>
      </c>
      <c r="E15" s="185">
        <v>203.35874999999999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21</v>
      </c>
      <c r="M15" s="192">
        <f>G15*(1+L15/100)</f>
        <v>0</v>
      </c>
      <c r="N15" s="192">
        <v>3.4000000000000002E-4</v>
      </c>
      <c r="O15" s="192">
        <f>ROUND(E15*N15,2)</f>
        <v>7.0000000000000007E-2</v>
      </c>
      <c r="P15" s="192">
        <v>0</v>
      </c>
      <c r="Q15" s="192">
        <f>ROUND(E15*P15,2)</f>
        <v>0</v>
      </c>
      <c r="R15" s="193" t="s">
        <v>112</v>
      </c>
      <c r="S15" s="192" t="s">
        <v>95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96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8"/>
      <c r="C16" s="260" t="s">
        <v>113</v>
      </c>
      <c r="D16" s="261"/>
      <c r="E16" s="262"/>
      <c r="F16" s="263"/>
      <c r="G16" s="264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3"/>
      <c r="S16" s="192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114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75" t="str">
        <f>C16</f>
        <v>lakování zadní strany 1x, přední strana a hrany min.2x</v>
      </c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8"/>
      <c r="C17" s="209" t="s">
        <v>115</v>
      </c>
      <c r="D17" s="181"/>
      <c r="E17" s="186">
        <v>203.35874999999999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3"/>
      <c r="S17" s="192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98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5</v>
      </c>
      <c r="B18" s="178" t="s">
        <v>116</v>
      </c>
      <c r="C18" s="208" t="s">
        <v>117</v>
      </c>
      <c r="D18" s="180" t="s">
        <v>107</v>
      </c>
      <c r="E18" s="185">
        <v>26.7</v>
      </c>
      <c r="F18" s="191"/>
      <c r="G18" s="192">
        <f>ROUND(E18*F18,2)</f>
        <v>0</v>
      </c>
      <c r="H18" s="191"/>
      <c r="I18" s="192">
        <f>ROUND(E18*H18,2)</f>
        <v>0</v>
      </c>
      <c r="J18" s="191"/>
      <c r="K18" s="192">
        <f>ROUND(E18*J18,2)</f>
        <v>0</v>
      </c>
      <c r="L18" s="192">
        <v>21</v>
      </c>
      <c r="M18" s="192">
        <f>G18*(1+L18/100)</f>
        <v>0</v>
      </c>
      <c r="N18" s="192">
        <v>0</v>
      </c>
      <c r="O18" s="192">
        <f>ROUND(E18*N18,2)</f>
        <v>0</v>
      </c>
      <c r="P18" s="192">
        <v>0</v>
      </c>
      <c r="Q18" s="192">
        <f>ROUND(E18*P18,2)</f>
        <v>0</v>
      </c>
      <c r="R18" s="193"/>
      <c r="S18" s="192" t="s">
        <v>118</v>
      </c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96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6</v>
      </c>
      <c r="B19" s="178" t="s">
        <v>119</v>
      </c>
      <c r="C19" s="208" t="s">
        <v>120</v>
      </c>
      <c r="D19" s="180" t="s">
        <v>93</v>
      </c>
      <c r="E19" s="185">
        <v>48.06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21</v>
      </c>
      <c r="M19" s="192">
        <f>G19*(1+L19/100)</f>
        <v>0</v>
      </c>
      <c r="N19" s="192">
        <v>0</v>
      </c>
      <c r="O19" s="192">
        <f>ROUND(E19*N19,2)</f>
        <v>0</v>
      </c>
      <c r="P19" s="192">
        <v>0</v>
      </c>
      <c r="Q19" s="192">
        <f>ROUND(E19*P19,2)</f>
        <v>0</v>
      </c>
      <c r="R19" s="193"/>
      <c r="S19" s="192" t="s">
        <v>118</v>
      </c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96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56.25" outlineLevel="1" x14ac:dyDescent="0.2">
      <c r="A20" s="167"/>
      <c r="B20" s="178"/>
      <c r="C20" s="260" t="s">
        <v>121</v>
      </c>
      <c r="D20" s="261"/>
      <c r="E20" s="262"/>
      <c r="F20" s="263"/>
      <c r="G20" s="264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3"/>
      <c r="S20" s="192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114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75" t="str">
        <f>C20</f>
        <v>Kryt radiátorů je tvořen dílci rozměru 2500 x 1800mm. Dílce jsou tvořeny rámem z ocelových tenkostěnných profilů 35x35x2mm, na který jsou šroubovány vodorovné přířezy z celobukové překližky 100x15mm s mezerami cca 34mm . Přířezy mají hrany sraženy R2 a jsou oboustranně lakované. Jednotlivé dílce jsou zavěšeny na vynášecí oc.konstrukci a umožňují jednoduchou demontáž. Ve spodní části dílců na v.400mm je použit plný materiál bez mezer.</v>
      </c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8"/>
      <c r="C21" s="209" t="s">
        <v>122</v>
      </c>
      <c r="D21" s="181"/>
      <c r="E21" s="186">
        <v>48.06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3"/>
      <c r="S21" s="192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98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7</v>
      </c>
      <c r="B22" s="178" t="s">
        <v>123</v>
      </c>
      <c r="C22" s="208" t="s">
        <v>124</v>
      </c>
      <c r="D22" s="180" t="s">
        <v>125</v>
      </c>
      <c r="E22" s="185">
        <v>2</v>
      </c>
      <c r="F22" s="191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21</v>
      </c>
      <c r="M22" s="192">
        <f>G22*(1+L22/100)</f>
        <v>0</v>
      </c>
      <c r="N22" s="192">
        <v>0</v>
      </c>
      <c r="O22" s="192">
        <f>ROUND(E22*N22,2)</f>
        <v>0</v>
      </c>
      <c r="P22" s="192">
        <v>0</v>
      </c>
      <c r="Q22" s="192">
        <f>ROUND(E22*P22,2)</f>
        <v>0</v>
      </c>
      <c r="R22" s="193"/>
      <c r="S22" s="192" t="s">
        <v>118</v>
      </c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96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8"/>
      <c r="C23" s="260" t="s">
        <v>126</v>
      </c>
      <c r="D23" s="261"/>
      <c r="E23" s="262"/>
      <c r="F23" s="263"/>
      <c r="G23" s="264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3"/>
      <c r="S23" s="192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114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75" t="str">
        <f>C23</f>
        <v>Nové dveře budou atypické, ocelový rám opláštěný bukovou překližkou.</v>
      </c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8</v>
      </c>
      <c r="B24" s="178" t="s">
        <v>127</v>
      </c>
      <c r="C24" s="208" t="s">
        <v>128</v>
      </c>
      <c r="D24" s="180" t="s">
        <v>107</v>
      </c>
      <c r="E24" s="185">
        <v>27.5</v>
      </c>
      <c r="F24" s="191"/>
      <c r="G24" s="192">
        <f>ROUND(E24*F24,2)</f>
        <v>0</v>
      </c>
      <c r="H24" s="191"/>
      <c r="I24" s="192">
        <f>ROUND(E24*H24,2)</f>
        <v>0</v>
      </c>
      <c r="J24" s="191"/>
      <c r="K24" s="192">
        <f>ROUND(E24*J24,2)</f>
        <v>0</v>
      </c>
      <c r="L24" s="192">
        <v>21</v>
      </c>
      <c r="M24" s="192">
        <f>G24*(1+L24/100)</f>
        <v>0</v>
      </c>
      <c r="N24" s="192">
        <v>0</v>
      </c>
      <c r="O24" s="192">
        <f>ROUND(E24*N24,2)</f>
        <v>0</v>
      </c>
      <c r="P24" s="192">
        <v>0</v>
      </c>
      <c r="Q24" s="192">
        <f>ROUND(E24*P24,2)</f>
        <v>0</v>
      </c>
      <c r="R24" s="193"/>
      <c r="S24" s="192" t="s">
        <v>118</v>
      </c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96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8"/>
      <c r="C25" s="209" t="s">
        <v>129</v>
      </c>
      <c r="D25" s="181"/>
      <c r="E25" s="186">
        <v>27.5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3"/>
      <c r="S25" s="192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98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9</v>
      </c>
      <c r="B26" s="178" t="s">
        <v>130</v>
      </c>
      <c r="C26" s="208" t="s">
        <v>131</v>
      </c>
      <c r="D26" s="180" t="s">
        <v>125</v>
      </c>
      <c r="E26" s="185">
        <v>1</v>
      </c>
      <c r="F26" s="191"/>
      <c r="G26" s="192">
        <f>ROUND(E26*F26,2)</f>
        <v>0</v>
      </c>
      <c r="H26" s="191"/>
      <c r="I26" s="192">
        <f>ROUND(E26*H26,2)</f>
        <v>0</v>
      </c>
      <c r="J26" s="191"/>
      <c r="K26" s="192">
        <f>ROUND(E26*J26,2)</f>
        <v>0</v>
      </c>
      <c r="L26" s="192">
        <v>21</v>
      </c>
      <c r="M26" s="192">
        <f>G26*(1+L26/100)</f>
        <v>0</v>
      </c>
      <c r="N26" s="192">
        <v>0</v>
      </c>
      <c r="O26" s="192">
        <f>ROUND(E26*N26,2)</f>
        <v>0</v>
      </c>
      <c r="P26" s="192">
        <v>0</v>
      </c>
      <c r="Q26" s="192">
        <f>ROUND(E26*P26,2)</f>
        <v>0</v>
      </c>
      <c r="R26" s="193"/>
      <c r="S26" s="192" t="s">
        <v>118</v>
      </c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96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>
        <v>10</v>
      </c>
      <c r="B27" s="178" t="s">
        <v>132</v>
      </c>
      <c r="C27" s="208" t="s">
        <v>133</v>
      </c>
      <c r="D27" s="180" t="s">
        <v>125</v>
      </c>
      <c r="E27" s="185">
        <v>4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21</v>
      </c>
      <c r="M27" s="192">
        <f>G27*(1+L27/100)</f>
        <v>0</v>
      </c>
      <c r="N27" s="192">
        <v>0</v>
      </c>
      <c r="O27" s="192">
        <f>ROUND(E27*N27,2)</f>
        <v>0</v>
      </c>
      <c r="P27" s="192">
        <v>0</v>
      </c>
      <c r="Q27" s="192">
        <f>ROUND(E27*P27,2)</f>
        <v>0</v>
      </c>
      <c r="R27" s="193"/>
      <c r="S27" s="192" t="s">
        <v>118</v>
      </c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96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ht="22.5" outlineLevel="1" x14ac:dyDescent="0.2">
      <c r="A28" s="167">
        <v>11</v>
      </c>
      <c r="B28" s="178" t="s">
        <v>134</v>
      </c>
      <c r="C28" s="208" t="s">
        <v>135</v>
      </c>
      <c r="D28" s="180" t="s">
        <v>93</v>
      </c>
      <c r="E28" s="185">
        <v>135.57249999999999</v>
      </c>
      <c r="F28" s="191"/>
      <c r="G28" s="192">
        <f>ROUND(E28*F28,2)</f>
        <v>0</v>
      </c>
      <c r="H28" s="191"/>
      <c r="I28" s="192">
        <f>ROUND(E28*H28,2)</f>
        <v>0</v>
      </c>
      <c r="J28" s="191"/>
      <c r="K28" s="192">
        <f>ROUND(E28*J28,2)</f>
        <v>0</v>
      </c>
      <c r="L28" s="192">
        <v>21</v>
      </c>
      <c r="M28" s="192">
        <f>G28*(1+L28/100)</f>
        <v>0</v>
      </c>
      <c r="N28" s="192">
        <v>1.6800000000000001E-3</v>
      </c>
      <c r="O28" s="192">
        <f>ROUND(E28*N28,2)</f>
        <v>0.23</v>
      </c>
      <c r="P28" s="192">
        <v>0</v>
      </c>
      <c r="Q28" s="192">
        <f>ROUND(E28*P28,2)</f>
        <v>0</v>
      </c>
      <c r="R28" s="193" t="s">
        <v>136</v>
      </c>
      <c r="S28" s="192" t="s">
        <v>95</v>
      </c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137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8"/>
      <c r="C29" s="260" t="s">
        <v>138</v>
      </c>
      <c r="D29" s="261"/>
      <c r="E29" s="262"/>
      <c r="F29" s="263"/>
      <c r="G29" s="264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3"/>
      <c r="S29" s="192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114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75" t="str">
        <f>C29</f>
        <v>Podkladový rošt 18x95mm po 500 mm,  obklad deskami.</v>
      </c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8"/>
      <c r="C30" s="260" t="s">
        <v>139</v>
      </c>
      <c r="D30" s="261"/>
      <c r="E30" s="262"/>
      <c r="F30" s="263"/>
      <c r="G30" s="264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3"/>
      <c r="S30" s="192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114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75" t="str">
        <f>C30</f>
        <v>Otvory jsou odpočítávany, obklad je včetně ostění otvorů a zakončení u zárubní.</v>
      </c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8"/>
      <c r="C31" s="209" t="s">
        <v>109</v>
      </c>
      <c r="D31" s="181"/>
      <c r="E31" s="186">
        <v>135.57249999999999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3"/>
      <c r="S31" s="192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98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12</v>
      </c>
      <c r="B32" s="178" t="s">
        <v>140</v>
      </c>
      <c r="C32" s="208" t="s">
        <v>141</v>
      </c>
      <c r="D32" s="180" t="s">
        <v>101</v>
      </c>
      <c r="E32" s="185">
        <v>0.59245000000000003</v>
      </c>
      <c r="F32" s="191"/>
      <c r="G32" s="192">
        <f>ROUND(E32*F32,2)</f>
        <v>0</v>
      </c>
      <c r="H32" s="191"/>
      <c r="I32" s="192">
        <f>ROUND(E32*H32,2)</f>
        <v>0</v>
      </c>
      <c r="J32" s="191"/>
      <c r="K32" s="192">
        <f>ROUND(E32*J32,2)</f>
        <v>0</v>
      </c>
      <c r="L32" s="192">
        <v>21</v>
      </c>
      <c r="M32" s="192">
        <f>G32*(1+L32/100)</f>
        <v>0</v>
      </c>
      <c r="N32" s="192">
        <v>0.55000000000000004</v>
      </c>
      <c r="O32" s="192">
        <f>ROUND(E32*N32,2)</f>
        <v>0.33</v>
      </c>
      <c r="P32" s="192">
        <v>0</v>
      </c>
      <c r="Q32" s="192">
        <f>ROUND(E32*P32,2)</f>
        <v>0</v>
      </c>
      <c r="R32" s="193" t="s">
        <v>102</v>
      </c>
      <c r="S32" s="192" t="s">
        <v>95</v>
      </c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103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8"/>
      <c r="C33" s="260" t="s">
        <v>142</v>
      </c>
      <c r="D33" s="261"/>
      <c r="E33" s="262"/>
      <c r="F33" s="263"/>
      <c r="G33" s="264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3"/>
      <c r="S33" s="192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114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75" t="str">
        <f>C33</f>
        <v>Rošt po 500mm, hoblovaný, ošetřený proti hmyzu a dřevokazným houbám.</v>
      </c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8"/>
      <c r="C34" s="209" t="s">
        <v>143</v>
      </c>
      <c r="D34" s="181"/>
      <c r="E34" s="186">
        <v>0.59245000000000003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3"/>
      <c r="S34" s="192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98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ht="22.5" outlineLevel="1" x14ac:dyDescent="0.2">
      <c r="A35" s="167">
        <v>13</v>
      </c>
      <c r="B35" s="178" t="s">
        <v>144</v>
      </c>
      <c r="C35" s="208" t="s">
        <v>145</v>
      </c>
      <c r="D35" s="180" t="s">
        <v>93</v>
      </c>
      <c r="E35" s="185">
        <v>135.57249999999999</v>
      </c>
      <c r="F35" s="191"/>
      <c r="G35" s="192">
        <f>ROUND(E35*F35,2)</f>
        <v>0</v>
      </c>
      <c r="H35" s="191"/>
      <c r="I35" s="192">
        <f>ROUND(E35*H35,2)</f>
        <v>0</v>
      </c>
      <c r="J35" s="191"/>
      <c r="K35" s="192">
        <f>ROUND(E35*J35,2)</f>
        <v>0</v>
      </c>
      <c r="L35" s="192">
        <v>21</v>
      </c>
      <c r="M35" s="192">
        <f>G35*(1+L35/100)</f>
        <v>0</v>
      </c>
      <c r="N35" s="192">
        <v>1.1900000000000001E-2</v>
      </c>
      <c r="O35" s="192">
        <f>ROUND(E35*N35,2)</f>
        <v>1.61</v>
      </c>
      <c r="P35" s="192">
        <v>0</v>
      </c>
      <c r="Q35" s="192">
        <f>ROUND(E35*P35,2)</f>
        <v>0</v>
      </c>
      <c r="R35" s="193" t="s">
        <v>102</v>
      </c>
      <c r="S35" s="192" t="s">
        <v>95</v>
      </c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103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22.5" outlineLevel="1" x14ac:dyDescent="0.2">
      <c r="A36" s="167"/>
      <c r="B36" s="178"/>
      <c r="C36" s="260" t="s">
        <v>146</v>
      </c>
      <c r="D36" s="261"/>
      <c r="E36" s="262"/>
      <c r="F36" s="263"/>
      <c r="G36" s="264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3"/>
      <c r="S36" s="192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114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75" t="str">
        <f>C36</f>
        <v>Obkladové panely rozměru 400x2500mm, hrany sraženy R2, vodorovné kladení se spárami na střih.Šroubovány vruty skrz do podkladního roštu po 500 mm.</v>
      </c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8"/>
      <c r="C37" s="209" t="s">
        <v>109</v>
      </c>
      <c r="D37" s="181"/>
      <c r="E37" s="186">
        <v>135.57249999999999</v>
      </c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3"/>
      <c r="S37" s="192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98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14</v>
      </c>
      <c r="B38" s="178" t="s">
        <v>147</v>
      </c>
      <c r="C38" s="208" t="s">
        <v>148</v>
      </c>
      <c r="D38" s="180" t="s">
        <v>149</v>
      </c>
      <c r="E38" s="185">
        <v>2.0327099999999998</v>
      </c>
      <c r="F38" s="191"/>
      <c r="G38" s="192">
        <f>ROUND(E38*F38,2)</f>
        <v>0</v>
      </c>
      <c r="H38" s="191"/>
      <c r="I38" s="192">
        <f>ROUND(E38*H38,2)</f>
        <v>0</v>
      </c>
      <c r="J38" s="191"/>
      <c r="K38" s="192">
        <f>ROUND(E38*J38,2)</f>
        <v>0</v>
      </c>
      <c r="L38" s="192">
        <v>21</v>
      </c>
      <c r="M38" s="192">
        <f>G38*(1+L38/100)</f>
        <v>0</v>
      </c>
      <c r="N38" s="192">
        <v>0</v>
      </c>
      <c r="O38" s="192">
        <f>ROUND(E38*N38,2)</f>
        <v>0</v>
      </c>
      <c r="P38" s="192">
        <v>0</v>
      </c>
      <c r="Q38" s="192">
        <f>ROUND(E38*P38,2)</f>
        <v>0</v>
      </c>
      <c r="R38" s="193" t="s">
        <v>108</v>
      </c>
      <c r="S38" s="192" t="s">
        <v>95</v>
      </c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150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x14ac:dyDescent="0.2">
      <c r="A39" s="174" t="s">
        <v>89</v>
      </c>
      <c r="B39" s="179" t="s">
        <v>58</v>
      </c>
      <c r="C39" s="210" t="s">
        <v>59</v>
      </c>
      <c r="D39" s="182"/>
      <c r="E39" s="187"/>
      <c r="F39" s="194"/>
      <c r="G39" s="194">
        <f>SUM(G40:G41)</f>
        <v>0</v>
      </c>
      <c r="H39" s="194"/>
      <c r="I39" s="194">
        <f>SUM(I40:I41)</f>
        <v>0</v>
      </c>
      <c r="J39" s="194"/>
      <c r="K39" s="194">
        <f>SUM(K40:K41)</f>
        <v>0</v>
      </c>
      <c r="L39" s="194"/>
      <c r="M39" s="194">
        <f>SUM(M40:M41)</f>
        <v>0</v>
      </c>
      <c r="N39" s="194"/>
      <c r="O39" s="194">
        <f>SUM(O40:O41)</f>
        <v>0</v>
      </c>
      <c r="P39" s="194"/>
      <c r="Q39" s="194">
        <f>SUM(Q40:Q41)</f>
        <v>0</v>
      </c>
      <c r="R39" s="195"/>
      <c r="S39" s="194"/>
      <c r="AE39" t="s">
        <v>90</v>
      </c>
    </row>
    <row r="40" spans="1:60" ht="33.75" outlineLevel="1" x14ac:dyDescent="0.2">
      <c r="A40" s="167">
        <v>15</v>
      </c>
      <c r="B40" s="178" t="s">
        <v>151</v>
      </c>
      <c r="C40" s="208" t="s">
        <v>152</v>
      </c>
      <c r="D40" s="180" t="s">
        <v>153</v>
      </c>
      <c r="E40" s="185">
        <v>1</v>
      </c>
      <c r="F40" s="191"/>
      <c r="G40" s="192">
        <f>ROUND(E40*F40,2)</f>
        <v>0</v>
      </c>
      <c r="H40" s="191"/>
      <c r="I40" s="192">
        <f>ROUND(E40*H40,2)</f>
        <v>0</v>
      </c>
      <c r="J40" s="191"/>
      <c r="K40" s="192">
        <f>ROUND(E40*J40,2)</f>
        <v>0</v>
      </c>
      <c r="L40" s="192">
        <v>21</v>
      </c>
      <c r="M40" s="192">
        <f>G40*(1+L40/100)</f>
        <v>0</v>
      </c>
      <c r="N40" s="192">
        <v>0</v>
      </c>
      <c r="O40" s="192">
        <f>ROUND(E40*N40,2)</f>
        <v>0</v>
      </c>
      <c r="P40" s="192">
        <v>0</v>
      </c>
      <c r="Q40" s="192">
        <f>ROUND(E40*P40,2)</f>
        <v>0</v>
      </c>
      <c r="R40" s="193"/>
      <c r="S40" s="192" t="s">
        <v>118</v>
      </c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96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ht="33.75" outlineLevel="1" x14ac:dyDescent="0.2">
      <c r="A41" s="167"/>
      <c r="B41" s="178"/>
      <c r="C41" s="260" t="s">
        <v>154</v>
      </c>
      <c r="D41" s="261"/>
      <c r="E41" s="262"/>
      <c r="F41" s="263"/>
      <c r="G41" s="264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3"/>
      <c r="S41" s="192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114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75" t="str">
        <f>C41</f>
        <v>V položce jsou zahrnuty veškeré náklady na úpravu sportovního vybavení, tj. i případnou výškovou úpravu bask.košů, umístění záklopek hrazdy pod podlahu (tyto nelze ponechat kotvené do podlahy) atd.</v>
      </c>
      <c r="BB41" s="166"/>
      <c r="BC41" s="166"/>
      <c r="BD41" s="166"/>
      <c r="BE41" s="166"/>
      <c r="BF41" s="166"/>
      <c r="BG41" s="166"/>
      <c r="BH41" s="166"/>
    </row>
    <row r="42" spans="1:60" x14ac:dyDescent="0.2">
      <c r="A42" s="174" t="s">
        <v>89</v>
      </c>
      <c r="B42" s="179" t="s">
        <v>60</v>
      </c>
      <c r="C42" s="210" t="s">
        <v>61</v>
      </c>
      <c r="D42" s="182"/>
      <c r="E42" s="187"/>
      <c r="F42" s="194"/>
      <c r="G42" s="194">
        <f>SUM(G43:G75)</f>
        <v>0</v>
      </c>
      <c r="H42" s="194"/>
      <c r="I42" s="194">
        <f>SUM(I43:I75)</f>
        <v>0</v>
      </c>
      <c r="J42" s="194"/>
      <c r="K42" s="194">
        <f>SUM(K43:K75)</f>
        <v>0</v>
      </c>
      <c r="L42" s="194"/>
      <c r="M42" s="194">
        <f>SUM(M43:M75)</f>
        <v>0</v>
      </c>
      <c r="N42" s="194"/>
      <c r="O42" s="194">
        <f>SUM(O43:O75)</f>
        <v>11.75</v>
      </c>
      <c r="P42" s="194"/>
      <c r="Q42" s="194">
        <f>SUM(Q43:Q75)</f>
        <v>0</v>
      </c>
      <c r="R42" s="195"/>
      <c r="S42" s="194"/>
      <c r="AE42" t="s">
        <v>90</v>
      </c>
    </row>
    <row r="43" spans="1:60" ht="22.5" outlineLevel="1" x14ac:dyDescent="0.2">
      <c r="A43" s="167">
        <v>16</v>
      </c>
      <c r="B43" s="178" t="s">
        <v>155</v>
      </c>
      <c r="C43" s="208" t="s">
        <v>156</v>
      </c>
      <c r="D43" s="180" t="s">
        <v>93</v>
      </c>
      <c r="E43" s="185">
        <v>520</v>
      </c>
      <c r="F43" s="191"/>
      <c r="G43" s="192">
        <f>ROUND(E43*F43,2)</f>
        <v>0</v>
      </c>
      <c r="H43" s="191"/>
      <c r="I43" s="192">
        <f>ROUND(E43*H43,2)</f>
        <v>0</v>
      </c>
      <c r="J43" s="191"/>
      <c r="K43" s="192">
        <f>ROUND(E43*J43,2)</f>
        <v>0</v>
      </c>
      <c r="L43" s="192">
        <v>21</v>
      </c>
      <c r="M43" s="192">
        <f>G43*(1+L43/100)</f>
        <v>0</v>
      </c>
      <c r="N43" s="192">
        <v>7.0000000000000001E-3</v>
      </c>
      <c r="O43" s="192">
        <f>ROUND(E43*N43,2)</f>
        <v>3.64</v>
      </c>
      <c r="P43" s="192">
        <v>0</v>
      </c>
      <c r="Q43" s="192">
        <f>ROUND(E43*P43,2)</f>
        <v>0</v>
      </c>
      <c r="R43" s="193" t="s">
        <v>157</v>
      </c>
      <c r="S43" s="192" t="s">
        <v>118</v>
      </c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96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8"/>
      <c r="C44" s="260" t="s">
        <v>158</v>
      </c>
      <c r="D44" s="261"/>
      <c r="E44" s="262"/>
      <c r="F44" s="263"/>
      <c r="G44" s="264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3"/>
      <c r="S44" s="192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114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75" t="str">
        <f t="shared" ref="BA44:BA49" si="0">C44</f>
        <v>Konstrukce roštu z jednosměrné smrkové překližky:</v>
      </c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8"/>
      <c r="C45" s="260" t="s">
        <v>159</v>
      </c>
      <c r="D45" s="261"/>
      <c r="E45" s="262"/>
      <c r="F45" s="263"/>
      <c r="G45" s="264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3"/>
      <c r="S45" s="192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114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75" t="str">
        <f t="shared" si="0"/>
        <v>- dřevěný rošt horní 25,5/60 mm tl. 25,5 mm v osové vzdálenosti 336,4mm</v>
      </c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8"/>
      <c r="C46" s="260" t="s">
        <v>160</v>
      </c>
      <c r="D46" s="261"/>
      <c r="E46" s="262"/>
      <c r="F46" s="263"/>
      <c r="G46" s="264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3"/>
      <c r="S46" s="192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114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75" t="str">
        <f t="shared" si="0"/>
        <v>- odpružený zapadací prvek tl. 14,5 mm</v>
      </c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8"/>
      <c r="C47" s="260" t="s">
        <v>161</v>
      </c>
      <c r="D47" s="261"/>
      <c r="E47" s="262"/>
      <c r="F47" s="263"/>
      <c r="G47" s="264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3"/>
      <c r="S47" s="192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114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75" t="str">
        <f t="shared" si="0"/>
        <v>- dřevěný rošt spodní 39/40 mm tl. 39 mm v osové vzdálenosti 411,1mm</v>
      </c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8"/>
      <c r="C48" s="260" t="s">
        <v>162</v>
      </c>
      <c r="D48" s="261"/>
      <c r="E48" s="262"/>
      <c r="F48" s="263"/>
      <c r="G48" s="264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3"/>
      <c r="S48" s="192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114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75" t="str">
        <f t="shared" si="0"/>
        <v>- plastový vyrovnávací klínek cca tl.30mm, (18-41)mm</v>
      </c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8"/>
      <c r="C49" s="260" t="s">
        <v>163</v>
      </c>
      <c r="D49" s="261"/>
      <c r="E49" s="262"/>
      <c r="F49" s="263"/>
      <c r="G49" s="264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3"/>
      <c r="S49" s="192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114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75" t="str">
        <f t="shared" si="0"/>
        <v>- PE folie 0,2mm , přelepené spoje</v>
      </c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8"/>
      <c r="C50" s="209" t="s">
        <v>97</v>
      </c>
      <c r="D50" s="181"/>
      <c r="E50" s="186">
        <v>520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3"/>
      <c r="S50" s="192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98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 x14ac:dyDescent="0.2">
      <c r="A51" s="167">
        <v>17</v>
      </c>
      <c r="B51" s="178" t="s">
        <v>164</v>
      </c>
      <c r="C51" s="208" t="s">
        <v>165</v>
      </c>
      <c r="D51" s="180" t="s">
        <v>93</v>
      </c>
      <c r="E51" s="185">
        <v>520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21</v>
      </c>
      <c r="M51" s="192">
        <f>G51*(1+L51/100)</f>
        <v>0</v>
      </c>
      <c r="N51" s="192">
        <v>0</v>
      </c>
      <c r="O51" s="192">
        <f>ROUND(E51*N51,2)</f>
        <v>0</v>
      </c>
      <c r="P51" s="192">
        <v>0</v>
      </c>
      <c r="Q51" s="192">
        <f>ROUND(E51*P51,2)</f>
        <v>0</v>
      </c>
      <c r="R51" s="193" t="s">
        <v>157</v>
      </c>
      <c r="S51" s="192" t="s">
        <v>118</v>
      </c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96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8"/>
      <c r="C52" s="209" t="s">
        <v>97</v>
      </c>
      <c r="D52" s="181"/>
      <c r="E52" s="186">
        <v>520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3"/>
      <c r="S52" s="192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98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ht="22.5" outlineLevel="1" x14ac:dyDescent="0.2">
      <c r="A53" s="167">
        <v>18</v>
      </c>
      <c r="B53" s="178" t="s">
        <v>166</v>
      </c>
      <c r="C53" s="208" t="s">
        <v>167</v>
      </c>
      <c r="D53" s="180" t="s">
        <v>93</v>
      </c>
      <c r="E53" s="185">
        <v>520</v>
      </c>
      <c r="F53" s="191"/>
      <c r="G53" s="192">
        <f>ROUND(E53*F53,2)</f>
        <v>0</v>
      </c>
      <c r="H53" s="191"/>
      <c r="I53" s="192">
        <f>ROUND(E53*H53,2)</f>
        <v>0</v>
      </c>
      <c r="J53" s="191"/>
      <c r="K53" s="192">
        <f>ROUND(E53*J53,2)</f>
        <v>0</v>
      </c>
      <c r="L53" s="192">
        <v>21</v>
      </c>
      <c r="M53" s="192">
        <f>G53*(1+L53/100)</f>
        <v>0</v>
      </c>
      <c r="N53" s="192">
        <v>0</v>
      </c>
      <c r="O53" s="192">
        <f>ROUND(E53*N53,2)</f>
        <v>0</v>
      </c>
      <c r="P53" s="192">
        <v>0</v>
      </c>
      <c r="Q53" s="192">
        <f>ROUND(E53*P53,2)</f>
        <v>0</v>
      </c>
      <c r="R53" s="193" t="s">
        <v>157</v>
      </c>
      <c r="S53" s="192" t="s">
        <v>118</v>
      </c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96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8"/>
      <c r="C54" s="209" t="s">
        <v>97</v>
      </c>
      <c r="D54" s="181"/>
      <c r="E54" s="186">
        <v>520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3"/>
      <c r="S54" s="192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98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ht="22.5" outlineLevel="1" x14ac:dyDescent="0.2">
      <c r="A55" s="167">
        <v>19</v>
      </c>
      <c r="B55" s="178" t="s">
        <v>168</v>
      </c>
      <c r="C55" s="208" t="s">
        <v>169</v>
      </c>
      <c r="D55" s="180" t="s">
        <v>93</v>
      </c>
      <c r="E55" s="185">
        <v>520</v>
      </c>
      <c r="F55" s="191"/>
      <c r="G55" s="192">
        <f>ROUND(E55*F55,2)</f>
        <v>0</v>
      </c>
      <c r="H55" s="191"/>
      <c r="I55" s="192">
        <f>ROUND(E55*H55,2)</f>
        <v>0</v>
      </c>
      <c r="J55" s="191"/>
      <c r="K55" s="192">
        <f>ROUND(E55*J55,2)</f>
        <v>0</v>
      </c>
      <c r="L55" s="192">
        <v>21</v>
      </c>
      <c r="M55" s="192">
        <f>G55*(1+L55/100)</f>
        <v>0</v>
      </c>
      <c r="N55" s="192">
        <v>0</v>
      </c>
      <c r="O55" s="192">
        <f>ROUND(E55*N55,2)</f>
        <v>0</v>
      </c>
      <c r="P55" s="192">
        <v>0</v>
      </c>
      <c r="Q55" s="192">
        <f>ROUND(E55*P55,2)</f>
        <v>0</v>
      </c>
      <c r="R55" s="193" t="s">
        <v>157</v>
      </c>
      <c r="S55" s="192" t="s">
        <v>118</v>
      </c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96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8"/>
      <c r="C56" s="209" t="s">
        <v>97</v>
      </c>
      <c r="D56" s="181"/>
      <c r="E56" s="186">
        <v>520</v>
      </c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3"/>
      <c r="S56" s="192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98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>
        <v>20</v>
      </c>
      <c r="B57" s="178" t="s">
        <v>170</v>
      </c>
      <c r="C57" s="208" t="s">
        <v>171</v>
      </c>
      <c r="D57" s="180" t="s">
        <v>93</v>
      </c>
      <c r="E57" s="185">
        <v>520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21</v>
      </c>
      <c r="M57" s="192">
        <f>G57*(1+L57/100)</f>
        <v>0</v>
      </c>
      <c r="N57" s="192">
        <v>1.54E-2</v>
      </c>
      <c r="O57" s="192">
        <f>ROUND(E57*N57,2)</f>
        <v>8.01</v>
      </c>
      <c r="P57" s="192">
        <v>0</v>
      </c>
      <c r="Q57" s="192">
        <f>ROUND(E57*P57,2)</f>
        <v>0</v>
      </c>
      <c r="R57" s="193" t="s">
        <v>157</v>
      </c>
      <c r="S57" s="192" t="s">
        <v>118</v>
      </c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96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33.75" outlineLevel="1" x14ac:dyDescent="0.2">
      <c r="A58" s="167"/>
      <c r="B58" s="178"/>
      <c r="C58" s="260" t="s">
        <v>172</v>
      </c>
      <c r="D58" s="261"/>
      <c r="E58" s="262"/>
      <c r="F58" s="263"/>
      <c r="G58" s="264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3"/>
      <c r="S58" s="192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114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75" t="str">
        <f>C58</f>
        <v>Vlastní povrch podlahy tvoří masivní dřevěné palubky tl.22 mm, které se přibíjí na připravený dvojitý rošt - dou-bat. Palubky jsou dodány bukové s povrchovou úpravou UV stabilním lakem.Rozměr jednoho palubkového dílce je tloušťka 22 mm, šířka např. 129 mm, délka např. 3,7 m.</v>
      </c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8"/>
      <c r="C59" s="211" t="s">
        <v>173</v>
      </c>
      <c r="D59" s="183"/>
      <c r="E59" s="188"/>
      <c r="F59" s="196"/>
      <c r="G59" s="196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3"/>
      <c r="S59" s="192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114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8"/>
      <c r="C60" s="260" t="s">
        <v>174</v>
      </c>
      <c r="D60" s="261"/>
      <c r="E60" s="262"/>
      <c r="F60" s="263"/>
      <c r="G60" s="264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3"/>
      <c r="S60" s="192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114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75" t="str">
        <f>C60</f>
        <v>Podlaha splňující podmínky ČSN EN 14904 pro plošně pružné sportovní podlahy:</v>
      </c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8"/>
      <c r="C61" s="260" t="s">
        <v>175</v>
      </c>
      <c r="D61" s="261"/>
      <c r="E61" s="262"/>
      <c r="F61" s="263"/>
      <c r="G61" s="264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3"/>
      <c r="S61" s="192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114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75" t="str">
        <f>C61</f>
        <v>útlum síly a standardní deformace dle tab. 1 a 2 typ podlahy 4 druh podlahy A,</v>
      </c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8"/>
      <c r="C62" s="260" t="s">
        <v>176</v>
      </c>
      <c r="D62" s="261"/>
      <c r="E62" s="262"/>
      <c r="F62" s="263"/>
      <c r="G62" s="264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3"/>
      <c r="S62" s="192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114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75" t="str">
        <f>C62</f>
        <v>útlum síly od 55% vč. do 75%,</v>
      </c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8"/>
      <c r="C63" s="260" t="s">
        <v>177</v>
      </c>
      <c r="D63" s="261"/>
      <c r="E63" s="262"/>
      <c r="F63" s="263"/>
      <c r="G63" s="264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3"/>
      <c r="S63" s="192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114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75" t="str">
        <f>C63</f>
        <v>standardní deformace od 2,3mm vč. do 5mm,</v>
      </c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8"/>
      <c r="C64" s="260" t="s">
        <v>178</v>
      </c>
      <c r="D64" s="261"/>
      <c r="E64" s="262"/>
      <c r="F64" s="263"/>
      <c r="G64" s="264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3"/>
      <c r="S64" s="192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114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75" t="str">
        <f>C64</f>
        <v>výška odrazu míče ? 90 %.</v>
      </c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8"/>
      <c r="C65" s="209" t="s">
        <v>97</v>
      </c>
      <c r="D65" s="181"/>
      <c r="E65" s="186">
        <v>520</v>
      </c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3"/>
      <c r="S65" s="192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98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21</v>
      </c>
      <c r="B66" s="178" t="s">
        <v>179</v>
      </c>
      <c r="C66" s="208" t="s">
        <v>180</v>
      </c>
      <c r="D66" s="180" t="s">
        <v>107</v>
      </c>
      <c r="E66" s="185">
        <v>685</v>
      </c>
      <c r="F66" s="191"/>
      <c r="G66" s="192">
        <f>ROUND(E66*F66,2)</f>
        <v>0</v>
      </c>
      <c r="H66" s="191"/>
      <c r="I66" s="192">
        <f>ROUND(E66*H66,2)</f>
        <v>0</v>
      </c>
      <c r="J66" s="191"/>
      <c r="K66" s="192">
        <f>ROUND(E66*J66,2)</f>
        <v>0</v>
      </c>
      <c r="L66" s="192">
        <v>21</v>
      </c>
      <c r="M66" s="192">
        <f>G66*(1+L66/100)</f>
        <v>0</v>
      </c>
      <c r="N66" s="192">
        <v>0</v>
      </c>
      <c r="O66" s="192">
        <f>ROUND(E66*N66,2)</f>
        <v>0</v>
      </c>
      <c r="P66" s="192">
        <v>0</v>
      </c>
      <c r="Q66" s="192">
        <f>ROUND(E66*P66,2)</f>
        <v>0</v>
      </c>
      <c r="R66" s="193" t="s">
        <v>157</v>
      </c>
      <c r="S66" s="192" t="s">
        <v>118</v>
      </c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96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8"/>
      <c r="C67" s="209" t="s">
        <v>181</v>
      </c>
      <c r="D67" s="181"/>
      <c r="E67" s="186">
        <v>685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3"/>
      <c r="S67" s="192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98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>
        <v>22</v>
      </c>
      <c r="B68" s="178" t="s">
        <v>182</v>
      </c>
      <c r="C68" s="208" t="s">
        <v>183</v>
      </c>
      <c r="D68" s="180" t="s">
        <v>93</v>
      </c>
      <c r="E68" s="185">
        <v>65</v>
      </c>
      <c r="F68" s="191"/>
      <c r="G68" s="192">
        <f>ROUND(E68*F68,2)</f>
        <v>0</v>
      </c>
      <c r="H68" s="191"/>
      <c r="I68" s="192">
        <f>ROUND(E68*H68,2)</f>
        <v>0</v>
      </c>
      <c r="J68" s="191"/>
      <c r="K68" s="192">
        <f>ROUND(E68*J68,2)</f>
        <v>0</v>
      </c>
      <c r="L68" s="192">
        <v>21</v>
      </c>
      <c r="M68" s="192">
        <f>G68*(1+L68/100)</f>
        <v>0</v>
      </c>
      <c r="N68" s="192">
        <v>0</v>
      </c>
      <c r="O68" s="192">
        <f>ROUND(E68*N68,2)</f>
        <v>0</v>
      </c>
      <c r="P68" s="192">
        <v>0</v>
      </c>
      <c r="Q68" s="192">
        <f>ROUND(E68*P68,2)</f>
        <v>0</v>
      </c>
      <c r="R68" s="193" t="s">
        <v>157</v>
      </c>
      <c r="S68" s="192" t="s">
        <v>118</v>
      </c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96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>
        <v>23</v>
      </c>
      <c r="B69" s="178" t="s">
        <v>184</v>
      </c>
      <c r="C69" s="208" t="s">
        <v>185</v>
      </c>
      <c r="D69" s="180" t="s">
        <v>125</v>
      </c>
      <c r="E69" s="185">
        <v>2</v>
      </c>
      <c r="F69" s="191"/>
      <c r="G69" s="192">
        <f>ROUND(E69*F69,2)</f>
        <v>0</v>
      </c>
      <c r="H69" s="191"/>
      <c r="I69" s="192">
        <f>ROUND(E69*H69,2)</f>
        <v>0</v>
      </c>
      <c r="J69" s="191"/>
      <c r="K69" s="192">
        <f>ROUND(E69*J69,2)</f>
        <v>0</v>
      </c>
      <c r="L69" s="192">
        <v>21</v>
      </c>
      <c r="M69" s="192">
        <f>G69*(1+L69/100)</f>
        <v>0</v>
      </c>
      <c r="N69" s="192">
        <v>0</v>
      </c>
      <c r="O69" s="192">
        <f>ROUND(E69*N69,2)</f>
        <v>0</v>
      </c>
      <c r="P69" s="192">
        <v>0</v>
      </c>
      <c r="Q69" s="192">
        <f>ROUND(E69*P69,2)</f>
        <v>0</v>
      </c>
      <c r="R69" s="193" t="s">
        <v>157</v>
      </c>
      <c r="S69" s="192" t="s">
        <v>118</v>
      </c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96</v>
      </c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8"/>
      <c r="C70" s="260" t="s">
        <v>186</v>
      </c>
      <c r="D70" s="261"/>
      <c r="E70" s="262"/>
      <c r="F70" s="263"/>
      <c r="G70" s="264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3"/>
      <c r="S70" s="192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114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75" t="str">
        <f>C70</f>
        <v>zavíčkování záklopek polohrazdy</v>
      </c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>
        <v>24</v>
      </c>
      <c r="B71" s="178" t="s">
        <v>187</v>
      </c>
      <c r="C71" s="208" t="s">
        <v>188</v>
      </c>
      <c r="D71" s="180" t="s">
        <v>125</v>
      </c>
      <c r="E71" s="185">
        <v>12</v>
      </c>
      <c r="F71" s="191"/>
      <c r="G71" s="192">
        <f>ROUND(E71*F71,2)</f>
        <v>0</v>
      </c>
      <c r="H71" s="191"/>
      <c r="I71" s="192">
        <f>ROUND(E71*H71,2)</f>
        <v>0</v>
      </c>
      <c r="J71" s="191"/>
      <c r="K71" s="192">
        <f>ROUND(E71*J71,2)</f>
        <v>0</v>
      </c>
      <c r="L71" s="192">
        <v>21</v>
      </c>
      <c r="M71" s="192">
        <f>G71*(1+L71/100)</f>
        <v>0</v>
      </c>
      <c r="N71" s="192">
        <v>0</v>
      </c>
      <c r="O71" s="192">
        <f>ROUND(E71*N71,2)</f>
        <v>0</v>
      </c>
      <c r="P71" s="192">
        <v>0</v>
      </c>
      <c r="Q71" s="192">
        <f>ROUND(E71*P71,2)</f>
        <v>0</v>
      </c>
      <c r="R71" s="193" t="s">
        <v>157</v>
      </c>
      <c r="S71" s="192" t="s">
        <v>118</v>
      </c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96</v>
      </c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25</v>
      </c>
      <c r="B72" s="178" t="s">
        <v>189</v>
      </c>
      <c r="C72" s="208" t="s">
        <v>190</v>
      </c>
      <c r="D72" s="180" t="s">
        <v>107</v>
      </c>
      <c r="E72" s="185">
        <v>100</v>
      </c>
      <c r="F72" s="191"/>
      <c r="G72" s="192">
        <f>ROUND(E72*F72,2)</f>
        <v>0</v>
      </c>
      <c r="H72" s="191"/>
      <c r="I72" s="192">
        <f>ROUND(E72*H72,2)</f>
        <v>0</v>
      </c>
      <c r="J72" s="191"/>
      <c r="K72" s="192">
        <f>ROUND(E72*J72,2)</f>
        <v>0</v>
      </c>
      <c r="L72" s="192">
        <v>21</v>
      </c>
      <c r="M72" s="192">
        <f>G72*(1+L72/100)</f>
        <v>0</v>
      </c>
      <c r="N72" s="192">
        <v>1E-3</v>
      </c>
      <c r="O72" s="192">
        <f>ROUND(E72*N72,2)</f>
        <v>0.1</v>
      </c>
      <c r="P72" s="192">
        <v>0</v>
      </c>
      <c r="Q72" s="192">
        <f>ROUND(E72*P72,2)</f>
        <v>0</v>
      </c>
      <c r="R72" s="193" t="s">
        <v>157</v>
      </c>
      <c r="S72" s="192" t="s">
        <v>118</v>
      </c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96</v>
      </c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8"/>
      <c r="C73" s="209" t="s">
        <v>191</v>
      </c>
      <c r="D73" s="181"/>
      <c r="E73" s="186">
        <v>100</v>
      </c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3"/>
      <c r="S73" s="192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98</v>
      </c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>
        <v>26</v>
      </c>
      <c r="B74" s="178" t="s">
        <v>192</v>
      </c>
      <c r="C74" s="208" t="s">
        <v>193</v>
      </c>
      <c r="D74" s="180" t="s">
        <v>107</v>
      </c>
      <c r="E74" s="185">
        <v>3</v>
      </c>
      <c r="F74" s="191"/>
      <c r="G74" s="192">
        <f>ROUND(E74*F74,2)</f>
        <v>0</v>
      </c>
      <c r="H74" s="191"/>
      <c r="I74" s="192">
        <f>ROUND(E74*H74,2)</f>
        <v>0</v>
      </c>
      <c r="J74" s="191"/>
      <c r="K74" s="192">
        <f>ROUND(E74*J74,2)</f>
        <v>0</v>
      </c>
      <c r="L74" s="192">
        <v>21</v>
      </c>
      <c r="M74" s="192">
        <f>G74*(1+L74/100)</f>
        <v>0</v>
      </c>
      <c r="N74" s="192">
        <v>0</v>
      </c>
      <c r="O74" s="192">
        <f>ROUND(E74*N74,2)</f>
        <v>0</v>
      </c>
      <c r="P74" s="192">
        <v>0</v>
      </c>
      <c r="Q74" s="192">
        <f>ROUND(E74*P74,2)</f>
        <v>0</v>
      </c>
      <c r="R74" s="193" t="s">
        <v>157</v>
      </c>
      <c r="S74" s="192" t="s">
        <v>118</v>
      </c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96</v>
      </c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>
        <v>27</v>
      </c>
      <c r="B75" s="178" t="s">
        <v>194</v>
      </c>
      <c r="C75" s="208" t="s">
        <v>195</v>
      </c>
      <c r="D75" s="180" t="s">
        <v>149</v>
      </c>
      <c r="E75" s="185">
        <v>11.747999999999999</v>
      </c>
      <c r="F75" s="191"/>
      <c r="G75" s="192">
        <f>ROUND(E75*F75,2)</f>
        <v>0</v>
      </c>
      <c r="H75" s="191"/>
      <c r="I75" s="192">
        <f>ROUND(E75*H75,2)</f>
        <v>0</v>
      </c>
      <c r="J75" s="191"/>
      <c r="K75" s="192">
        <f>ROUND(E75*J75,2)</f>
        <v>0</v>
      </c>
      <c r="L75" s="192">
        <v>21</v>
      </c>
      <c r="M75" s="192">
        <f>G75*(1+L75/100)</f>
        <v>0</v>
      </c>
      <c r="N75" s="192">
        <v>0</v>
      </c>
      <c r="O75" s="192">
        <f>ROUND(E75*N75,2)</f>
        <v>0</v>
      </c>
      <c r="P75" s="192">
        <v>0</v>
      </c>
      <c r="Q75" s="192">
        <f>ROUND(E75*P75,2)</f>
        <v>0</v>
      </c>
      <c r="R75" s="193" t="s">
        <v>157</v>
      </c>
      <c r="S75" s="192" t="s">
        <v>95</v>
      </c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150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x14ac:dyDescent="0.2">
      <c r="A76" s="174" t="s">
        <v>89</v>
      </c>
      <c r="B76" s="179" t="s">
        <v>62</v>
      </c>
      <c r="C76" s="210" t="s">
        <v>63</v>
      </c>
      <c r="D76" s="182"/>
      <c r="E76" s="187"/>
      <c r="F76" s="194"/>
      <c r="G76" s="194">
        <f>SUM(G77:G79)</f>
        <v>0</v>
      </c>
      <c r="H76" s="194"/>
      <c r="I76" s="194">
        <f>SUM(I77:I79)</f>
        <v>0</v>
      </c>
      <c r="J76" s="194"/>
      <c r="K76" s="194">
        <f>SUM(K77:K79)</f>
        <v>0</v>
      </c>
      <c r="L76" s="194"/>
      <c r="M76" s="194">
        <f>SUM(M77:M79)</f>
        <v>0</v>
      </c>
      <c r="N76" s="194"/>
      <c r="O76" s="194">
        <f>SUM(O77:O79)</f>
        <v>0.02</v>
      </c>
      <c r="P76" s="194"/>
      <c r="Q76" s="194">
        <f>SUM(Q77:Q79)</f>
        <v>0</v>
      </c>
      <c r="R76" s="195"/>
      <c r="S76" s="194"/>
      <c r="AE76" t="s">
        <v>90</v>
      </c>
    </row>
    <row r="77" spans="1:60" outlineLevel="1" x14ac:dyDescent="0.2">
      <c r="A77" s="167">
        <v>28</v>
      </c>
      <c r="B77" s="178" t="s">
        <v>196</v>
      </c>
      <c r="C77" s="208" t="s">
        <v>197</v>
      </c>
      <c r="D77" s="180" t="s">
        <v>93</v>
      </c>
      <c r="E77" s="185">
        <v>72</v>
      </c>
      <c r="F77" s="191"/>
      <c r="G77" s="192">
        <f>ROUND(E77*F77,2)</f>
        <v>0</v>
      </c>
      <c r="H77" s="191"/>
      <c r="I77" s="192">
        <f>ROUND(E77*H77,2)</f>
        <v>0</v>
      </c>
      <c r="J77" s="191"/>
      <c r="K77" s="192">
        <f>ROUND(E77*J77,2)</f>
        <v>0</v>
      </c>
      <c r="L77" s="192">
        <v>21</v>
      </c>
      <c r="M77" s="192">
        <f>G77*(1+L77/100)</f>
        <v>0</v>
      </c>
      <c r="N77" s="192">
        <v>2.2000000000000001E-4</v>
      </c>
      <c r="O77" s="192">
        <f>ROUND(E77*N77,2)</f>
        <v>0.02</v>
      </c>
      <c r="P77" s="192">
        <v>0</v>
      </c>
      <c r="Q77" s="192">
        <f>ROUND(E77*P77,2)</f>
        <v>0</v>
      </c>
      <c r="R77" s="193" t="s">
        <v>112</v>
      </c>
      <c r="S77" s="192" t="s">
        <v>95</v>
      </c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96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8"/>
      <c r="C78" s="260" t="s">
        <v>198</v>
      </c>
      <c r="D78" s="261"/>
      <c r="E78" s="262"/>
      <c r="F78" s="263"/>
      <c r="G78" s="264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3"/>
      <c r="S78" s="192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114</v>
      </c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75" t="str">
        <f>C78</f>
        <v>Nátěr ocelových sloupů.</v>
      </c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8"/>
      <c r="C79" s="209" t="s">
        <v>199</v>
      </c>
      <c r="D79" s="181"/>
      <c r="E79" s="186">
        <v>72</v>
      </c>
      <c r="F79" s="192"/>
      <c r="G79" s="192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3"/>
      <c r="S79" s="192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98</v>
      </c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x14ac:dyDescent="0.2">
      <c r="A80" s="174" t="s">
        <v>89</v>
      </c>
      <c r="B80" s="179" t="s">
        <v>64</v>
      </c>
      <c r="C80" s="210" t="s">
        <v>65</v>
      </c>
      <c r="D80" s="182"/>
      <c r="E80" s="187"/>
      <c r="F80" s="194"/>
      <c r="G80" s="194">
        <f>SUM(G81:G83)</f>
        <v>0</v>
      </c>
      <c r="H80" s="194"/>
      <c r="I80" s="194">
        <f>SUM(I81:I83)</f>
        <v>0</v>
      </c>
      <c r="J80" s="194"/>
      <c r="K80" s="194">
        <f>SUM(K81:K83)</f>
        <v>0</v>
      </c>
      <c r="L80" s="194"/>
      <c r="M80" s="194">
        <f>SUM(M81:M83)</f>
        <v>0</v>
      </c>
      <c r="N80" s="194"/>
      <c r="O80" s="194">
        <f>SUM(O81:O83)</f>
        <v>0.08</v>
      </c>
      <c r="P80" s="194"/>
      <c r="Q80" s="194">
        <f>SUM(Q81:Q83)</f>
        <v>0</v>
      </c>
      <c r="R80" s="195"/>
      <c r="S80" s="194"/>
      <c r="AE80" t="s">
        <v>90</v>
      </c>
    </row>
    <row r="81" spans="1:60" outlineLevel="1" x14ac:dyDescent="0.2">
      <c r="A81" s="167">
        <v>29</v>
      </c>
      <c r="B81" s="178" t="s">
        <v>200</v>
      </c>
      <c r="C81" s="208" t="s">
        <v>201</v>
      </c>
      <c r="D81" s="180" t="s">
        <v>93</v>
      </c>
      <c r="E81" s="185">
        <v>414</v>
      </c>
      <c r="F81" s="191"/>
      <c r="G81" s="192">
        <f>ROUND(E81*F81,2)</f>
        <v>0</v>
      </c>
      <c r="H81" s="191"/>
      <c r="I81" s="192">
        <f>ROUND(E81*H81,2)</f>
        <v>0</v>
      </c>
      <c r="J81" s="191"/>
      <c r="K81" s="192">
        <f>ROUND(E81*J81,2)</f>
        <v>0</v>
      </c>
      <c r="L81" s="192">
        <v>21</v>
      </c>
      <c r="M81" s="192">
        <f>G81*(1+L81/100)</f>
        <v>0</v>
      </c>
      <c r="N81" s="192">
        <v>2.0000000000000001E-4</v>
      </c>
      <c r="O81" s="192">
        <f>ROUND(E81*N81,2)</f>
        <v>0.08</v>
      </c>
      <c r="P81" s="192">
        <v>0</v>
      </c>
      <c r="Q81" s="192">
        <f>ROUND(E81*P81,2)</f>
        <v>0</v>
      </c>
      <c r="R81" s="193" t="s">
        <v>202</v>
      </c>
      <c r="S81" s="192" t="s">
        <v>95</v>
      </c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96</v>
      </c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8"/>
      <c r="C82" s="209" t="s">
        <v>203</v>
      </c>
      <c r="D82" s="181"/>
      <c r="E82" s="186">
        <v>354</v>
      </c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3"/>
      <c r="S82" s="192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98</v>
      </c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8"/>
      <c r="C83" s="209" t="s">
        <v>204</v>
      </c>
      <c r="D83" s="181"/>
      <c r="E83" s="186">
        <v>60</v>
      </c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3"/>
      <c r="S83" s="192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98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x14ac:dyDescent="0.2">
      <c r="A84" s="174" t="s">
        <v>89</v>
      </c>
      <c r="B84" s="179" t="s">
        <v>66</v>
      </c>
      <c r="C84" s="210" t="s">
        <v>29</v>
      </c>
      <c r="D84" s="182"/>
      <c r="E84" s="187"/>
      <c r="F84" s="194"/>
      <c r="G84" s="194">
        <f>SUM(G85:G86)</f>
        <v>0</v>
      </c>
      <c r="H84" s="194"/>
      <c r="I84" s="194">
        <f>SUM(I85:I86)</f>
        <v>0</v>
      </c>
      <c r="J84" s="194"/>
      <c r="K84" s="194">
        <f>SUM(K85:K86)</f>
        <v>0</v>
      </c>
      <c r="L84" s="194"/>
      <c r="M84" s="194">
        <f>SUM(M85:M86)</f>
        <v>0</v>
      </c>
      <c r="N84" s="194"/>
      <c r="O84" s="194">
        <f>SUM(O85:O86)</f>
        <v>0</v>
      </c>
      <c r="P84" s="194"/>
      <c r="Q84" s="194">
        <f>SUM(Q85:Q86)</f>
        <v>0</v>
      </c>
      <c r="R84" s="195"/>
      <c r="S84" s="194"/>
      <c r="AE84" t="s">
        <v>90</v>
      </c>
    </row>
    <row r="85" spans="1:60" outlineLevel="1" x14ac:dyDescent="0.2">
      <c r="A85" s="167">
        <v>30</v>
      </c>
      <c r="B85" s="178" t="s">
        <v>205</v>
      </c>
      <c r="C85" s="208" t="s">
        <v>206</v>
      </c>
      <c r="D85" s="180" t="s">
        <v>207</v>
      </c>
      <c r="E85" s="185">
        <v>1</v>
      </c>
      <c r="F85" s="191"/>
      <c r="G85" s="192">
        <f>ROUND(E85*F85,2)</f>
        <v>0</v>
      </c>
      <c r="H85" s="191"/>
      <c r="I85" s="192">
        <f>ROUND(E85*H85,2)</f>
        <v>0</v>
      </c>
      <c r="J85" s="191"/>
      <c r="K85" s="192">
        <f>ROUND(E85*J85,2)</f>
        <v>0</v>
      </c>
      <c r="L85" s="192">
        <v>21</v>
      </c>
      <c r="M85" s="192">
        <f>G85*(1+L85/100)</f>
        <v>0</v>
      </c>
      <c r="N85" s="192">
        <v>0</v>
      </c>
      <c r="O85" s="192">
        <f>ROUND(E85*N85,2)</f>
        <v>0</v>
      </c>
      <c r="P85" s="192">
        <v>0</v>
      </c>
      <c r="Q85" s="192">
        <f>ROUND(E85*P85,2)</f>
        <v>0</v>
      </c>
      <c r="R85" s="193"/>
      <c r="S85" s="192" t="s">
        <v>95</v>
      </c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208</v>
      </c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ht="45" outlineLevel="1" x14ac:dyDescent="0.2">
      <c r="A86" s="197"/>
      <c r="B86" s="198"/>
      <c r="C86" s="265" t="s">
        <v>209</v>
      </c>
      <c r="D86" s="266"/>
      <c r="E86" s="267"/>
      <c r="F86" s="268"/>
      <c r="G86" s="269"/>
      <c r="H86" s="199"/>
      <c r="I86" s="199"/>
      <c r="J86" s="199"/>
      <c r="K86" s="199"/>
      <c r="L86" s="199"/>
      <c r="M86" s="199"/>
      <c r="N86" s="199"/>
      <c r="O86" s="199"/>
      <c r="P86" s="199"/>
      <c r="Q86" s="199"/>
      <c r="R86" s="200"/>
      <c r="S86" s="199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114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75" t="str">
        <f>C86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86" s="166"/>
      <c r="BC86" s="166"/>
      <c r="BD86" s="166"/>
      <c r="BE86" s="166"/>
      <c r="BF86" s="166"/>
      <c r="BG86" s="166"/>
      <c r="BH86" s="166"/>
    </row>
    <row r="87" spans="1:60" x14ac:dyDescent="0.2">
      <c r="A87" s="6"/>
      <c r="B87" s="7" t="s">
        <v>173</v>
      </c>
      <c r="C87" s="212" t="s">
        <v>173</v>
      </c>
      <c r="D87" s="9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AC87">
        <v>15</v>
      </c>
      <c r="AD87">
        <v>21</v>
      </c>
    </row>
    <row r="88" spans="1:60" x14ac:dyDescent="0.2">
      <c r="A88" s="201"/>
      <c r="B88" s="202" t="s">
        <v>31</v>
      </c>
      <c r="C88" s="213" t="s">
        <v>173</v>
      </c>
      <c r="D88" s="203"/>
      <c r="E88" s="204"/>
      <c r="F88" s="204"/>
      <c r="G88" s="207">
        <f>G7+G12+G39+G42+G76+G80+G84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AC88">
        <f>SUMIF(L7:L86,AC87,G7:G86)</f>
        <v>0</v>
      </c>
      <c r="AD88">
        <f>SUMIF(L7:L86,AD87,G7:G86)</f>
        <v>0</v>
      </c>
      <c r="AE88" t="s">
        <v>210</v>
      </c>
    </row>
    <row r="89" spans="1:60" x14ac:dyDescent="0.2">
      <c r="A89" s="6"/>
      <c r="B89" s="7" t="s">
        <v>173</v>
      </c>
      <c r="C89" s="212" t="s">
        <v>173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60" x14ac:dyDescent="0.2">
      <c r="A90" s="270" t="s">
        <v>211</v>
      </c>
      <c r="B90" s="270"/>
      <c r="C90" s="212" t="s">
        <v>173</v>
      </c>
      <c r="D90" s="9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60" x14ac:dyDescent="0.2">
      <c r="A91" s="6"/>
      <c r="B91" s="7" t="s">
        <v>212</v>
      </c>
      <c r="C91" s="212" t="s">
        <v>213</v>
      </c>
      <c r="D91" s="9"/>
      <c r="E91" s="6">
        <v>135.57249999999999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AE91" t="s">
        <v>214</v>
      </c>
    </row>
    <row r="92" spans="1:60" x14ac:dyDescent="0.2">
      <c r="A92" s="6"/>
      <c r="B92" s="7" t="s">
        <v>173</v>
      </c>
      <c r="C92" s="214" t="s">
        <v>215</v>
      </c>
      <c r="D92" s="205"/>
      <c r="E92" s="206">
        <v>123.5125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AE92" t="s">
        <v>98</v>
      </c>
    </row>
    <row r="93" spans="1:60" x14ac:dyDescent="0.2">
      <c r="A93" s="6"/>
      <c r="B93" s="7" t="s">
        <v>173</v>
      </c>
      <c r="C93" s="214" t="s">
        <v>216</v>
      </c>
      <c r="D93" s="205"/>
      <c r="E93" s="206">
        <v>12.06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AE93" t="s">
        <v>98</v>
      </c>
    </row>
    <row r="94" spans="1:60" x14ac:dyDescent="0.2">
      <c r="A94" s="6"/>
      <c r="B94" s="7" t="s">
        <v>217</v>
      </c>
      <c r="C94" s="212" t="s">
        <v>218</v>
      </c>
      <c r="D94" s="9"/>
      <c r="E94" s="6">
        <v>520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AE94" t="s">
        <v>214</v>
      </c>
    </row>
    <row r="95" spans="1:60" x14ac:dyDescent="0.2">
      <c r="A95" s="6"/>
      <c r="B95" s="7" t="s">
        <v>173</v>
      </c>
      <c r="C95" s="212" t="s">
        <v>173</v>
      </c>
      <c r="D95" s="9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60" x14ac:dyDescent="0.2">
      <c r="A96" s="6"/>
      <c r="B96" s="7" t="s">
        <v>173</v>
      </c>
      <c r="C96" s="212" t="s">
        <v>173</v>
      </c>
      <c r="D96" s="9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31" x14ac:dyDescent="0.2">
      <c r="A97" s="6"/>
      <c r="B97" s="7" t="s">
        <v>173</v>
      </c>
      <c r="C97" s="212" t="s">
        <v>173</v>
      </c>
      <c r="D97" s="9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31" x14ac:dyDescent="0.2">
      <c r="A98" s="270" t="s">
        <v>219</v>
      </c>
      <c r="B98" s="270"/>
      <c r="C98" s="271"/>
      <c r="D98" s="9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31" x14ac:dyDescent="0.2">
      <c r="A99" s="272"/>
      <c r="B99" s="273"/>
      <c r="C99" s="274"/>
      <c r="D99" s="273"/>
      <c r="E99" s="273"/>
      <c r="F99" s="273"/>
      <c r="G99" s="27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AE99" t="s">
        <v>220</v>
      </c>
    </row>
    <row r="100" spans="1:31" x14ac:dyDescent="0.2">
      <c r="A100" s="276"/>
      <c r="B100" s="277"/>
      <c r="C100" s="278"/>
      <c r="D100" s="277"/>
      <c r="E100" s="277"/>
      <c r="F100" s="277"/>
      <c r="G100" s="279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31" x14ac:dyDescent="0.2">
      <c r="A101" s="276"/>
      <c r="B101" s="277"/>
      <c r="C101" s="278"/>
      <c r="D101" s="277"/>
      <c r="E101" s="277"/>
      <c r="F101" s="277"/>
      <c r="G101" s="279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31" x14ac:dyDescent="0.2">
      <c r="A102" s="276"/>
      <c r="B102" s="277"/>
      <c r="C102" s="278"/>
      <c r="D102" s="277"/>
      <c r="E102" s="277"/>
      <c r="F102" s="277"/>
      <c r="G102" s="279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31" x14ac:dyDescent="0.2">
      <c r="A103" s="280"/>
      <c r="B103" s="281"/>
      <c r="C103" s="282"/>
      <c r="D103" s="281"/>
      <c r="E103" s="281"/>
      <c r="F103" s="281"/>
      <c r="G103" s="283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31" x14ac:dyDescent="0.2">
      <c r="A104" s="6"/>
      <c r="B104" s="7" t="s">
        <v>173</v>
      </c>
      <c r="C104" s="212" t="s">
        <v>173</v>
      </c>
      <c r="D104" s="9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31" x14ac:dyDescent="0.2">
      <c r="C105" s="215"/>
      <c r="D105" s="161"/>
      <c r="AE105" t="s">
        <v>221</v>
      </c>
    </row>
    <row r="106" spans="1:31" x14ac:dyDescent="0.2">
      <c r="D106" s="161"/>
    </row>
    <row r="107" spans="1:31" x14ac:dyDescent="0.2">
      <c r="D107" s="161"/>
    </row>
    <row r="108" spans="1:31" x14ac:dyDescent="0.2">
      <c r="D108" s="161"/>
    </row>
    <row r="109" spans="1:31" x14ac:dyDescent="0.2">
      <c r="D109" s="161"/>
    </row>
    <row r="110" spans="1:31" x14ac:dyDescent="0.2">
      <c r="D110" s="161"/>
    </row>
    <row r="111" spans="1:31" x14ac:dyDescent="0.2">
      <c r="D111" s="161"/>
    </row>
    <row r="112" spans="1:31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sheetProtection algorithmName="SHA-512" hashValue="5vN9hScVpon4BkWDyQo7q8DvuAbk65TextthESf6vJup5+fcs1LIvgIXrsWN4mCr3HRJTRT/X54T6AhcfDsMCQ==" saltValue="URvvDhrskqxiAZ1XQveQHA==" spinCount="100000" sheet="1"/>
  <mergeCells count="30">
    <mergeCell ref="C20:G20"/>
    <mergeCell ref="A1:G1"/>
    <mergeCell ref="C2:G2"/>
    <mergeCell ref="C3:G3"/>
    <mergeCell ref="C4:G4"/>
    <mergeCell ref="C16:G16"/>
    <mergeCell ref="C49:G49"/>
    <mergeCell ref="C23:G23"/>
    <mergeCell ref="C29:G29"/>
    <mergeCell ref="C30:G30"/>
    <mergeCell ref="C33:G33"/>
    <mergeCell ref="C36:G36"/>
    <mergeCell ref="C41:G41"/>
    <mergeCell ref="C44:G44"/>
    <mergeCell ref="C45:G45"/>
    <mergeCell ref="C46:G46"/>
    <mergeCell ref="C47:G47"/>
    <mergeCell ref="C48:G48"/>
    <mergeCell ref="A99:G103"/>
    <mergeCell ref="C58:G58"/>
    <mergeCell ref="C60:G60"/>
    <mergeCell ref="C61:G61"/>
    <mergeCell ref="C62:G62"/>
    <mergeCell ref="C63:G63"/>
    <mergeCell ref="C64:G64"/>
    <mergeCell ref="C70:G70"/>
    <mergeCell ref="C78:G78"/>
    <mergeCell ref="C86:G86"/>
    <mergeCell ref="A90:B90"/>
    <mergeCell ref="A98:C9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P01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P01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</dc:creator>
  <cp:lastModifiedBy>smolamilan</cp:lastModifiedBy>
  <cp:lastPrinted>2014-02-28T09:52:57Z</cp:lastPrinted>
  <dcterms:created xsi:type="dcterms:W3CDTF">2009-04-08T07:15:50Z</dcterms:created>
  <dcterms:modified xsi:type="dcterms:W3CDTF">2015-04-29T11:25:59Z</dcterms:modified>
</cp:coreProperties>
</file>